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42\AC\Temp\"/>
    </mc:Choice>
  </mc:AlternateContent>
  <xr:revisionPtr revIDLastSave="0" documentId="8_{3496F777-49A0-435A-8761-F5E0B25A393F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Calculation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J34" i="1"/>
  <c r="F34" i="1"/>
  <c r="J35" i="1"/>
  <c r="F35" i="1"/>
  <c r="G35" i="1"/>
  <c r="J36" i="1"/>
  <c r="J37" i="1"/>
  <c r="J38" i="1"/>
  <c r="F38" i="1"/>
  <c r="J39" i="1"/>
  <c r="F39" i="1"/>
  <c r="J40" i="1"/>
  <c r="E9" i="1"/>
  <c r="B41" i="1"/>
  <c r="B29" i="1"/>
  <c r="F40" i="1"/>
  <c r="G40" i="1"/>
  <c r="D39" i="1"/>
  <c r="E39" i="1"/>
  <c r="D38" i="1"/>
  <c r="E38" i="1"/>
  <c r="F37" i="1"/>
  <c r="G37" i="1"/>
  <c r="D37" i="1"/>
  <c r="E37" i="1"/>
  <c r="F36" i="1"/>
  <c r="G36" i="1"/>
  <c r="D36" i="1"/>
  <c r="E36" i="1"/>
  <c r="D35" i="1"/>
  <c r="E35" i="1"/>
  <c r="D34" i="1"/>
  <c r="E34" i="1"/>
  <c r="H28" i="1"/>
  <c r="I28" i="1"/>
  <c r="J28" i="1"/>
  <c r="H27" i="1"/>
  <c r="G27" i="1"/>
  <c r="I27" i="1"/>
  <c r="J27" i="1"/>
  <c r="H26" i="1"/>
  <c r="G26" i="1"/>
  <c r="I26" i="1"/>
  <c r="J26" i="1"/>
  <c r="H25" i="1"/>
  <c r="G25" i="1"/>
  <c r="I25" i="1"/>
  <c r="H24" i="1"/>
  <c r="H23" i="1"/>
  <c r="G23" i="1"/>
  <c r="I23" i="1"/>
  <c r="H22" i="1"/>
  <c r="G22" i="1"/>
  <c r="I22" i="1"/>
  <c r="D22" i="1"/>
  <c r="E22" i="1"/>
  <c r="D23" i="1"/>
  <c r="E23" i="1"/>
  <c r="D27" i="1"/>
  <c r="E27" i="1"/>
  <c r="D26" i="1"/>
  <c r="E26" i="1"/>
  <c r="D25" i="1"/>
  <c r="E25" i="1"/>
  <c r="G24" i="1"/>
  <c r="I24" i="1"/>
  <c r="J24" i="1"/>
  <c r="G28" i="1"/>
  <c r="H40" i="1"/>
  <c r="H39" i="1"/>
  <c r="H38" i="1"/>
  <c r="H37" i="1"/>
  <c r="H36" i="1"/>
  <c r="H35" i="1"/>
  <c r="H34" i="1"/>
  <c r="D40" i="1"/>
  <c r="D28" i="1"/>
  <c r="D24" i="1"/>
  <c r="E40" i="1"/>
  <c r="E28" i="1"/>
  <c r="E24" i="1"/>
  <c r="E6" i="1"/>
  <c r="E10" i="1"/>
  <c r="E16" i="1"/>
  <c r="B43" i="1"/>
  <c r="I35" i="1"/>
  <c r="K35" i="1"/>
  <c r="G34" i="1"/>
  <c r="I34" i="1"/>
  <c r="K34" i="1"/>
  <c r="J23" i="1"/>
  <c r="J22" i="1"/>
  <c r="E8" i="1"/>
  <c r="E14" i="1"/>
  <c r="G39" i="1"/>
  <c r="I39" i="1"/>
  <c r="K39" i="1"/>
  <c r="G38" i="1"/>
  <c r="I38" i="1"/>
  <c r="K38" i="1"/>
  <c r="J25" i="1"/>
  <c r="J29" i="1"/>
  <c r="I37" i="1"/>
  <c r="K37" i="1"/>
  <c r="I40" i="1"/>
  <c r="K40" i="1"/>
  <c r="I36" i="1"/>
  <c r="K36" i="1"/>
  <c r="K41" i="1"/>
  <c r="K43" i="1"/>
</calcChain>
</file>

<file path=xl/sharedStrings.xml><?xml version="1.0" encoding="utf-8"?>
<sst xmlns="http://schemas.openxmlformats.org/spreadsheetml/2006/main" count="80" uniqueCount="50">
  <si>
    <t>LONDON BOROUGH OF RICHMOND UPON THAMES</t>
  </si>
  <si>
    <t>AFFORDABLE HOUSING SPD - ANNEXE A - COMMUTED SUM CALCULATION</t>
  </si>
  <si>
    <t>REV A</t>
  </si>
  <si>
    <t>Site Name:</t>
  </si>
  <si>
    <t>The Bungalow Willoughby Road Twickenham TW1 2QH</t>
  </si>
  <si>
    <t>Date</t>
  </si>
  <si>
    <t>Notes</t>
  </si>
  <si>
    <t>Number of Units on proposed development</t>
  </si>
  <si>
    <t>No.</t>
  </si>
  <si>
    <t>Amendment to extant consent 13/2484/FUL 2x5 bed houses</t>
  </si>
  <si>
    <t>Level of Affordable Housing required</t>
  </si>
  <si>
    <t>Number of Affordable Units required</t>
  </si>
  <si>
    <t>Percentage Affordable Rented required</t>
  </si>
  <si>
    <t>Number of Affordable Rented Units required</t>
  </si>
  <si>
    <t>Percentage Intermediate required</t>
  </si>
  <si>
    <t>Number of Intermediate units required</t>
  </si>
  <si>
    <t>Less on Site provision</t>
  </si>
  <si>
    <t>Affordable Rented Units provided on site</t>
  </si>
  <si>
    <t>Net number of units of Affordable Rented off-site</t>
  </si>
  <si>
    <t>Intermediate Units provided on site</t>
  </si>
  <si>
    <t>Net number of Intermediate units off-site</t>
  </si>
  <si>
    <t>Off-Site Commuted Sum calculation</t>
  </si>
  <si>
    <t>Affordable Rented</t>
  </si>
  <si>
    <t>Unit type</t>
  </si>
  <si>
    <t>Off Site</t>
  </si>
  <si>
    <t>OMV</t>
  </si>
  <si>
    <t>Profit</t>
  </si>
  <si>
    <t>Net Total Cost</t>
  </si>
  <si>
    <t>Rent</t>
  </si>
  <si>
    <t>Mgt Charge</t>
  </si>
  <si>
    <t>Yield</t>
  </si>
  <si>
    <t>Capitalised</t>
  </si>
  <si>
    <t>Commuted</t>
  </si>
  <si>
    <t>Provision</t>
  </si>
  <si>
    <t>£</t>
  </si>
  <si>
    <t>per week</t>
  </si>
  <si>
    <t>Sum</t>
  </si>
  <si>
    <t>1 Bed Flat</t>
  </si>
  <si>
    <t>2 Bed Flat</t>
  </si>
  <si>
    <t>3 Bed Flat</t>
  </si>
  <si>
    <t>2 Bed Hse</t>
  </si>
  <si>
    <t>3 Bed Hse</t>
  </si>
  <si>
    <t>4 Bed Hse</t>
  </si>
  <si>
    <t>5 Bed Hse</t>
  </si>
  <si>
    <t>Total</t>
  </si>
  <si>
    <t>Intermediate - Shared Ownership</t>
  </si>
  <si>
    <t>Equity Rent</t>
  </si>
  <si>
    <t>1st Tranche</t>
  </si>
  <si>
    <t>Total Units</t>
  </si>
  <si>
    <t>Total Commuted 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</si>
</sst>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0" fontId="0" fillId="2" borderId="3" xfId="0" applyNumberFormat="1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0" fontId="0" fillId="2" borderId="5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0" fontId="3" fillId="0" borderId="6" xfId="0" applyFont="1" applyBorder="1" applyAlignment="1">
      <alignment horizontal="right"/>
    </xf>
    <xf numFmtId="0" fontId="0" fillId="0" borderId="7" xfId="0" applyBorder="1"/>
    <xf numFmtId="0" fontId="3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" xfId="0" applyBorder="1"/>
    <xf numFmtId="3" fontId="0" fillId="0" borderId="1" xfId="0" applyNumberFormat="1" applyBorder="1"/>
    <xf numFmtId="0" fontId="0" fillId="0" borderId="3" xfId="0" applyBorder="1"/>
    <xf numFmtId="0" fontId="3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0" borderId="0" xfId="0" applyFont="1"/>
    <xf numFmtId="0" fontId="3" fillId="0" borderId="10" xfId="0" applyFont="1" applyBorder="1"/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3" fontId="0" fillId="0" borderId="2" xfId="0" applyNumberFormat="1" applyBorder="1"/>
    <xf numFmtId="10" fontId="0" fillId="0" borderId="2" xfId="0" applyNumberFormat="1" applyBorder="1"/>
    <xf numFmtId="3" fontId="0" fillId="0" borderId="32" xfId="0" applyNumberFormat="1" applyBorder="1"/>
    <xf numFmtId="0" fontId="0" fillId="0" borderId="33" xfId="0" applyBorder="1"/>
    <xf numFmtId="10" fontId="0" fillId="0" borderId="1" xfId="0" applyNumberFormat="1" applyBorder="1"/>
    <xf numFmtId="3" fontId="0" fillId="0" borderId="34" xfId="0" applyNumberFormat="1" applyBorder="1"/>
    <xf numFmtId="0" fontId="0" fillId="0" borderId="35" xfId="0" applyBorder="1"/>
    <xf numFmtId="3" fontId="0" fillId="0" borderId="4" xfId="0" applyNumberFormat="1" applyBorder="1"/>
    <xf numFmtId="10" fontId="0" fillId="0" borderId="4" xfId="0" applyNumberFormat="1" applyBorder="1"/>
    <xf numFmtId="3" fontId="0" fillId="0" borderId="36" xfId="0" applyNumberFormat="1" applyBorder="1"/>
    <xf numFmtId="0" fontId="0" fillId="0" borderId="24" xfId="0" applyBorder="1"/>
    <xf numFmtId="10" fontId="0" fillId="0" borderId="25" xfId="0" applyNumberFormat="1" applyBorder="1"/>
    <xf numFmtId="0" fontId="3" fillId="0" borderId="26" xfId="0" applyFont="1" applyBorder="1"/>
    <xf numFmtId="3" fontId="0" fillId="0" borderId="27" xfId="0" applyNumberFormat="1" applyBorder="1"/>
    <xf numFmtId="10" fontId="0" fillId="0" borderId="0" xfId="0" applyNumberFormat="1"/>
    <xf numFmtId="0" fontId="3" fillId="0" borderId="37" xfId="0" applyFont="1" applyBorder="1"/>
    <xf numFmtId="10" fontId="0" fillId="0" borderId="7" xfId="0" applyNumberFormat="1" applyBorder="1"/>
    <xf numFmtId="10" fontId="0" fillId="0" borderId="3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/>
    <xf numFmtId="0" fontId="0" fillId="2" borderId="9" xfId="0" applyFill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38" xfId="0" applyNumberFormat="1" applyBorder="1"/>
    <xf numFmtId="2" fontId="0" fillId="2" borderId="1" xfId="0" applyNumberFormat="1" applyFill="1" applyBorder="1" applyProtection="1">
      <protection locked="0"/>
    </xf>
    <xf numFmtId="0" fontId="3" fillId="0" borderId="17" xfId="0" applyFont="1" applyBorder="1"/>
    <xf numFmtId="0" fontId="3" fillId="3" borderId="39" xfId="0" applyFont="1" applyFill="1" applyBorder="1" applyAlignment="1">
      <alignment wrapText="1"/>
    </xf>
    <xf numFmtId="2" fontId="3" fillId="3" borderId="39" xfId="0" applyNumberFormat="1" applyFont="1" applyFill="1" applyBorder="1"/>
    <xf numFmtId="0" fontId="0" fillId="3" borderId="7" xfId="0" applyFill="1" applyBorder="1"/>
    <xf numFmtId="0" fontId="0" fillId="3" borderId="9" xfId="0" applyFill="1" applyBorder="1"/>
    <xf numFmtId="0" fontId="3" fillId="3" borderId="37" xfId="0" applyFont="1" applyFill="1" applyBorder="1" applyAlignment="1">
      <alignment horizontal="center" wrapText="1"/>
    </xf>
    <xf numFmtId="3" fontId="3" fillId="3" borderId="9" xfId="0" applyNumberFormat="1" applyFont="1" applyFill="1" applyBorder="1"/>
    <xf numFmtId="0" fontId="5" fillId="0" borderId="0" xfId="0" applyFont="1"/>
    <xf numFmtId="14" fontId="0" fillId="2" borderId="9" xfId="0" applyNumberFormat="1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7" xfId="0" applyFill="1" applyBorder="1" applyProtection="1">
      <protection locked="0"/>
    </xf>
    <xf numFmtId="9" fontId="0" fillId="0" borderId="1" xfId="0" applyNumberFormat="1" applyBorder="1"/>
    <xf numFmtId="10" fontId="0" fillId="0" borderId="5" xfId="0" applyNumberFormat="1" applyBorder="1" applyAlignment="1">
      <alignment horizontal="center"/>
    </xf>
    <xf numFmtId="0" fontId="4" fillId="2" borderId="41" xfId="0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4" fillId="2" borderId="37" xfId="0" applyFont="1" applyFill="1" applyBorder="1"/>
    <xf numFmtId="0" fontId="4" fillId="2" borderId="24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8"/>
  <sheetViews>
    <sheetView tabSelected="1" topLeftCell="A2" zoomScale="136" zoomScaleNormal="100" zoomScaleSheetLayoutView="100" workbookViewId="0">
      <selection activeCell="B34" sqref="B34"/>
    </sheetView>
  </sheetViews>
  <sheetFormatPr defaultRowHeight="12.75"/>
  <cols>
    <col min="1" max="1" width="10.42578125" style="1" bestFit="1" customWidth="1"/>
    <col min="2" max="2" width="12.42578125" style="1" bestFit="1" customWidth="1"/>
    <col min="3" max="3" width="11.42578125" style="1" customWidth="1"/>
    <col min="4" max="4" width="13.7109375" style="1" customWidth="1"/>
    <col min="5" max="5" width="14.42578125" style="1" bestFit="1" customWidth="1"/>
    <col min="6" max="6" width="16.140625" style="1" bestFit="1" customWidth="1"/>
    <col min="7" max="7" width="14.7109375" style="1" bestFit="1" customWidth="1"/>
    <col min="8" max="8" width="11.7109375" style="1" customWidth="1"/>
    <col min="9" max="9" width="11.28515625" style="1" bestFit="1" customWidth="1"/>
    <col min="10" max="10" width="10.7109375" style="1" customWidth="1"/>
    <col min="11" max="11" width="11.85546875" style="1" bestFit="1" customWidth="1"/>
    <col min="12" max="12" width="10.85546875" style="1" bestFit="1" customWidth="1"/>
    <col min="13" max="13" width="10" style="1" bestFit="1" customWidth="1"/>
    <col min="14" max="256" width="11.42578125" style="1" customWidth="1"/>
    <col min="257" max="16384" width="9.140625" style="1"/>
  </cols>
  <sheetData>
    <row r="1" spans="1:11" customFormat="1" ht="20.25">
      <c r="A1" s="80" t="s">
        <v>0</v>
      </c>
    </row>
    <row r="2" spans="1:11" customFormat="1" ht="18.75" thickBot="1">
      <c r="A2" s="11" t="s">
        <v>1</v>
      </c>
      <c r="K2" s="38" t="s">
        <v>2</v>
      </c>
    </row>
    <row r="3" spans="1:11" customFormat="1" ht="13.5" thickBot="1">
      <c r="A3" s="12" t="s">
        <v>3</v>
      </c>
      <c r="B3" s="94" t="s">
        <v>4</v>
      </c>
      <c r="C3" s="95"/>
      <c r="D3" s="95"/>
      <c r="E3" s="14" t="s">
        <v>5</v>
      </c>
      <c r="F3" s="81">
        <v>44112</v>
      </c>
      <c r="G3" s="96" t="s">
        <v>6</v>
      </c>
      <c r="H3" s="67"/>
      <c r="I3" s="67"/>
      <c r="J3" s="67"/>
      <c r="K3" s="68"/>
    </row>
    <row r="4" spans="1:11" customFormat="1">
      <c r="A4" s="16" t="s">
        <v>7</v>
      </c>
      <c r="B4" s="17"/>
      <c r="C4" s="17"/>
      <c r="D4" s="18"/>
      <c r="E4" s="82">
        <v>2</v>
      </c>
      <c r="F4" s="19" t="s">
        <v>8</v>
      </c>
      <c r="G4" s="83" t="s">
        <v>9</v>
      </c>
      <c r="H4" s="84"/>
      <c r="I4" s="84"/>
      <c r="J4" s="84"/>
      <c r="K4" s="85"/>
    </row>
    <row r="5" spans="1:11" customFormat="1">
      <c r="A5" s="20" t="s">
        <v>10</v>
      </c>
      <c r="B5" s="21"/>
      <c r="C5" s="21"/>
      <c r="D5" s="22"/>
      <c r="E5" s="2">
        <v>0.08</v>
      </c>
      <c r="F5" s="73"/>
      <c r="G5" s="86"/>
      <c r="H5" s="87"/>
      <c r="I5" s="87"/>
      <c r="J5" s="87"/>
      <c r="K5" s="88"/>
    </row>
    <row r="6" spans="1:11" customFormat="1">
      <c r="A6" s="24" t="s">
        <v>11</v>
      </c>
      <c r="D6" s="26"/>
      <c r="E6" s="69">
        <f>E4*E5</f>
        <v>0.16</v>
      </c>
      <c r="F6" s="25" t="s">
        <v>8</v>
      </c>
      <c r="G6" s="89"/>
      <c r="H6" s="87"/>
      <c r="I6" s="87"/>
      <c r="J6" s="87"/>
      <c r="K6" s="88"/>
    </row>
    <row r="7" spans="1:11" customFormat="1">
      <c r="A7" s="20" t="s">
        <v>12</v>
      </c>
      <c r="B7" s="21"/>
      <c r="C7" s="21"/>
      <c r="D7" s="22"/>
      <c r="E7" s="2">
        <v>0.8</v>
      </c>
      <c r="F7" s="23"/>
      <c r="G7" s="89"/>
      <c r="H7" s="87"/>
      <c r="I7" s="87"/>
      <c r="J7" s="87"/>
      <c r="K7" s="88"/>
    </row>
    <row r="8" spans="1:11" customFormat="1">
      <c r="A8" s="24" t="s">
        <v>13</v>
      </c>
      <c r="D8" s="26"/>
      <c r="E8" s="69">
        <f>E6*E7</f>
        <v>0.128</v>
      </c>
      <c r="F8" s="25" t="s">
        <v>8</v>
      </c>
      <c r="G8" s="89"/>
      <c r="H8" s="87"/>
      <c r="I8" s="87"/>
      <c r="J8" s="87"/>
      <c r="K8" s="88"/>
    </row>
    <row r="9" spans="1:11" customFormat="1">
      <c r="A9" s="20" t="s">
        <v>14</v>
      </c>
      <c r="B9" s="21"/>
      <c r="C9" s="21"/>
      <c r="D9" s="22"/>
      <c r="E9" s="92">
        <f>1-E7</f>
        <v>0.19999999999999996</v>
      </c>
      <c r="F9" s="23"/>
      <c r="G9" s="89"/>
      <c r="H9" s="87"/>
      <c r="I9" s="87"/>
      <c r="J9" s="87"/>
      <c r="K9" s="88"/>
    </row>
    <row r="10" spans="1:11" customFormat="1">
      <c r="A10" s="20" t="s">
        <v>15</v>
      </c>
      <c r="B10" s="21"/>
      <c r="C10" s="21"/>
      <c r="D10" s="22"/>
      <c r="E10" s="70">
        <f>E9*E6</f>
        <v>3.1999999999999994E-2</v>
      </c>
      <c r="F10" s="23" t="s">
        <v>8</v>
      </c>
      <c r="G10" s="89"/>
      <c r="H10" s="87"/>
      <c r="I10" s="87"/>
      <c r="J10" s="87"/>
      <c r="K10" s="88"/>
    </row>
    <row r="11" spans="1:11" customFormat="1">
      <c r="A11" s="24"/>
      <c r="D11" s="26"/>
      <c r="E11" s="28"/>
      <c r="F11" s="25"/>
      <c r="G11" s="89"/>
      <c r="H11" s="87"/>
      <c r="I11" s="87"/>
      <c r="J11" s="87"/>
      <c r="K11" s="88"/>
    </row>
    <row r="12" spans="1:11" customFormat="1" ht="13.5" thickBot="1">
      <c r="A12" s="29" t="s">
        <v>16</v>
      </c>
      <c r="D12" s="26"/>
      <c r="E12" s="28"/>
      <c r="F12" s="25"/>
      <c r="G12" s="89"/>
      <c r="H12" s="87"/>
      <c r="I12" s="87"/>
      <c r="J12" s="87"/>
      <c r="K12" s="88"/>
    </row>
    <row r="13" spans="1:11" customFormat="1">
      <c r="A13" s="30" t="s">
        <v>17</v>
      </c>
      <c r="B13" s="31"/>
      <c r="C13" s="31"/>
      <c r="D13" s="32"/>
      <c r="E13" s="3">
        <v>0</v>
      </c>
      <c r="F13" s="33" t="s">
        <v>8</v>
      </c>
      <c r="G13" s="83"/>
      <c r="H13" s="84"/>
      <c r="I13" s="84"/>
      <c r="J13" s="84"/>
      <c r="K13" s="85"/>
    </row>
    <row r="14" spans="1:11" customFormat="1" ht="13.5" thickBot="1">
      <c r="A14" s="34" t="s">
        <v>18</v>
      </c>
      <c r="B14" s="35"/>
      <c r="C14" s="35"/>
      <c r="D14" s="36"/>
      <c r="E14" s="71">
        <f>E8-E13</f>
        <v>0.128</v>
      </c>
      <c r="F14" s="37" t="s">
        <v>8</v>
      </c>
      <c r="G14" s="97"/>
      <c r="H14" s="90"/>
      <c r="I14" s="90"/>
      <c r="J14" s="90"/>
      <c r="K14" s="91"/>
    </row>
    <row r="15" spans="1:11" customFormat="1">
      <c r="A15" s="30" t="s">
        <v>19</v>
      </c>
      <c r="B15" s="31"/>
      <c r="C15" s="31"/>
      <c r="D15" s="32"/>
      <c r="E15" s="3">
        <v>0</v>
      </c>
      <c r="F15" s="33" t="s">
        <v>8</v>
      </c>
      <c r="G15" s="89"/>
      <c r="H15" s="87"/>
      <c r="I15" s="87"/>
      <c r="J15" s="87"/>
      <c r="K15" s="88"/>
    </row>
    <row r="16" spans="1:11" customFormat="1" ht="13.5" thickBot="1">
      <c r="A16" s="34" t="s">
        <v>20</v>
      </c>
      <c r="B16" s="35"/>
      <c r="C16" s="35"/>
      <c r="D16" s="36"/>
      <c r="E16" s="71">
        <f>E10-E15</f>
        <v>3.1999999999999994E-2</v>
      </c>
      <c r="F16" s="37" t="s">
        <v>8</v>
      </c>
      <c r="G16" s="97"/>
      <c r="H16" s="90"/>
      <c r="I16" s="90"/>
      <c r="J16" s="90"/>
      <c r="K16" s="91"/>
    </row>
    <row r="17" spans="1:11" customFormat="1"/>
    <row r="18" spans="1:11" customFormat="1" ht="13.5" thickBot="1">
      <c r="A18" s="38" t="s">
        <v>21</v>
      </c>
    </row>
    <row r="19" spans="1:11" customFormat="1" ht="13.5" thickBot="1">
      <c r="A19" s="39" t="s">
        <v>22</v>
      </c>
      <c r="B19" s="17"/>
      <c r="C19" s="17"/>
      <c r="D19" s="17"/>
      <c r="E19" s="17"/>
      <c r="F19" s="17"/>
      <c r="G19" s="17"/>
      <c r="H19" s="17"/>
      <c r="I19" s="17"/>
      <c r="J19" s="19"/>
    </row>
    <row r="20" spans="1:11" customFormat="1">
      <c r="A20" s="40" t="s">
        <v>23</v>
      </c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  <c r="H20" s="41" t="s">
        <v>30</v>
      </c>
      <c r="I20" s="41" t="s">
        <v>31</v>
      </c>
      <c r="J20" s="42" t="s">
        <v>32</v>
      </c>
    </row>
    <row r="21" spans="1:11" customFormat="1" ht="13.5" thickBot="1">
      <c r="A21" s="43"/>
      <c r="B21" s="44" t="s">
        <v>33</v>
      </c>
      <c r="C21" s="44" t="s">
        <v>34</v>
      </c>
      <c r="D21" s="4">
        <v>0.2</v>
      </c>
      <c r="E21" s="44"/>
      <c r="F21" s="44" t="s">
        <v>35</v>
      </c>
      <c r="G21" s="4">
        <v>0.25</v>
      </c>
      <c r="H21" s="4">
        <v>0.06</v>
      </c>
      <c r="I21" s="44" t="s">
        <v>28</v>
      </c>
      <c r="J21" s="45" t="s">
        <v>36</v>
      </c>
    </row>
    <row r="22" spans="1:11" customFormat="1">
      <c r="A22" s="46" t="s">
        <v>37</v>
      </c>
      <c r="B22" s="72">
        <v>0.104</v>
      </c>
      <c r="C22" s="5">
        <v>190000</v>
      </c>
      <c r="D22" s="47">
        <f>C22*$D$21</f>
        <v>38000</v>
      </c>
      <c r="E22" s="47">
        <f>C22-D22</f>
        <v>152000</v>
      </c>
      <c r="F22" s="3">
        <v>210</v>
      </c>
      <c r="G22" s="47">
        <f>(F22*52)*$G$21</f>
        <v>2730</v>
      </c>
      <c r="H22" s="48">
        <f>$H$21</f>
        <v>0.06</v>
      </c>
      <c r="I22" s="47">
        <f>((F22*52)-G22)/H22</f>
        <v>136500</v>
      </c>
      <c r="J22" s="49">
        <f>(E22-I22)*B22</f>
        <v>1612</v>
      </c>
    </row>
    <row r="23" spans="1:11" customFormat="1">
      <c r="A23" s="50" t="s">
        <v>38</v>
      </c>
      <c r="B23" s="72">
        <v>2.5999999999999999E-2</v>
      </c>
      <c r="C23" s="7">
        <v>290000</v>
      </c>
      <c r="D23" s="27">
        <f t="shared" ref="D23:D28" si="0">C23*$D$21</f>
        <v>58000</v>
      </c>
      <c r="E23" s="27">
        <f t="shared" ref="E23:E28" si="1">C23-D23</f>
        <v>232000</v>
      </c>
      <c r="F23" s="6">
        <v>270</v>
      </c>
      <c r="G23" s="27">
        <f t="shared" ref="G23:G28" si="2">(F23*52)*$G$21</f>
        <v>3510</v>
      </c>
      <c r="H23" s="51">
        <f t="shared" ref="H23:H28" si="3">$H$21</f>
        <v>0.06</v>
      </c>
      <c r="I23" s="27">
        <f t="shared" ref="I23:I28" si="4">((F23*52)-G23)/H23</f>
        <v>175500</v>
      </c>
      <c r="J23" s="52">
        <f t="shared" ref="J23:J28" si="5">(E23-I23)*B23</f>
        <v>1469</v>
      </c>
    </row>
    <row r="24" spans="1:11" customFormat="1">
      <c r="A24" s="50" t="s">
        <v>39</v>
      </c>
      <c r="B24" s="72"/>
      <c r="C24" s="7"/>
      <c r="D24" s="27">
        <f t="shared" si="0"/>
        <v>0</v>
      </c>
      <c r="E24" s="27">
        <f t="shared" si="1"/>
        <v>0</v>
      </c>
      <c r="F24" s="6"/>
      <c r="G24" s="27">
        <f t="shared" si="2"/>
        <v>0</v>
      </c>
      <c r="H24" s="51">
        <f t="shared" si="3"/>
        <v>0.06</v>
      </c>
      <c r="I24" s="27">
        <f t="shared" si="4"/>
        <v>0</v>
      </c>
      <c r="J24" s="52">
        <f t="shared" si="5"/>
        <v>0</v>
      </c>
    </row>
    <row r="25" spans="1:11" customFormat="1">
      <c r="A25" s="50" t="s">
        <v>40</v>
      </c>
      <c r="B25" s="72"/>
      <c r="C25" s="7"/>
      <c r="D25" s="27">
        <f t="shared" si="0"/>
        <v>0</v>
      </c>
      <c r="E25" s="27">
        <f t="shared" si="1"/>
        <v>0</v>
      </c>
      <c r="F25" s="6"/>
      <c r="G25" s="27">
        <f t="shared" si="2"/>
        <v>0</v>
      </c>
      <c r="H25" s="51">
        <f t="shared" si="3"/>
        <v>0.06</v>
      </c>
      <c r="I25" s="27">
        <f t="shared" si="4"/>
        <v>0</v>
      </c>
      <c r="J25" s="52">
        <f t="shared" si="5"/>
        <v>0</v>
      </c>
    </row>
    <row r="26" spans="1:11" customFormat="1">
      <c r="A26" s="50" t="s">
        <v>41</v>
      </c>
      <c r="B26" s="72"/>
      <c r="C26" s="7"/>
      <c r="D26" s="27">
        <f t="shared" si="0"/>
        <v>0</v>
      </c>
      <c r="E26" s="27">
        <f t="shared" si="1"/>
        <v>0</v>
      </c>
      <c r="F26" s="6"/>
      <c r="G26" s="27">
        <f t="shared" si="2"/>
        <v>0</v>
      </c>
      <c r="H26" s="51">
        <f t="shared" si="3"/>
        <v>0.06</v>
      </c>
      <c r="I26" s="27">
        <f t="shared" si="4"/>
        <v>0</v>
      </c>
      <c r="J26" s="52">
        <f t="shared" si="5"/>
        <v>0</v>
      </c>
    </row>
    <row r="27" spans="1:11" customFormat="1">
      <c r="A27" s="50" t="s">
        <v>42</v>
      </c>
      <c r="B27" s="72"/>
      <c r="C27" s="7"/>
      <c r="D27" s="27">
        <f t="shared" si="0"/>
        <v>0</v>
      </c>
      <c r="E27" s="27">
        <f t="shared" si="1"/>
        <v>0</v>
      </c>
      <c r="F27" s="6"/>
      <c r="G27" s="27">
        <f t="shared" si="2"/>
        <v>0</v>
      </c>
      <c r="H27" s="51">
        <f t="shared" si="3"/>
        <v>0.06</v>
      </c>
      <c r="I27" s="27">
        <f t="shared" si="4"/>
        <v>0</v>
      </c>
      <c r="J27" s="52">
        <f t="shared" si="5"/>
        <v>0</v>
      </c>
    </row>
    <row r="28" spans="1:11" customFormat="1" ht="13.5" thickBot="1">
      <c r="A28" s="53" t="s">
        <v>43</v>
      </c>
      <c r="B28" s="72"/>
      <c r="C28" s="9"/>
      <c r="D28" s="54">
        <f t="shared" si="0"/>
        <v>0</v>
      </c>
      <c r="E28" s="54">
        <f t="shared" si="1"/>
        <v>0</v>
      </c>
      <c r="F28" s="8"/>
      <c r="G28" s="54">
        <f t="shared" si="2"/>
        <v>0</v>
      </c>
      <c r="H28" s="55">
        <f t="shared" si="3"/>
        <v>0.06</v>
      </c>
      <c r="I28" s="54">
        <f t="shared" si="4"/>
        <v>0</v>
      </c>
      <c r="J28" s="56">
        <f t="shared" si="5"/>
        <v>0</v>
      </c>
    </row>
    <row r="29" spans="1:11" customFormat="1" ht="13.5" thickBot="1">
      <c r="A29" s="57" t="s">
        <v>44</v>
      </c>
      <c r="B29" s="35">
        <f>SUM(B22:B28)</f>
        <v>0.13</v>
      </c>
      <c r="C29" s="35"/>
      <c r="D29" s="35"/>
      <c r="E29" s="35"/>
      <c r="F29" s="35"/>
      <c r="G29" s="35"/>
      <c r="H29" s="58"/>
      <c r="I29" s="59" t="s">
        <v>44</v>
      </c>
      <c r="J29" s="60">
        <f>SUM(J22:J28)</f>
        <v>3081</v>
      </c>
    </row>
    <row r="30" spans="1:11" customFormat="1" ht="13.5" thickBot="1">
      <c r="H30" s="61"/>
    </row>
    <row r="31" spans="1:11" customFormat="1" ht="13.5" thickBot="1">
      <c r="A31" s="62" t="s">
        <v>45</v>
      </c>
      <c r="B31" s="13"/>
      <c r="C31" s="13"/>
      <c r="D31" s="13"/>
      <c r="E31" s="13"/>
      <c r="F31" s="13"/>
      <c r="G31" s="13"/>
      <c r="H31" s="63"/>
      <c r="I31" s="13"/>
      <c r="J31" s="13"/>
      <c r="K31" s="15"/>
    </row>
    <row r="32" spans="1:11" customFormat="1">
      <c r="A32" s="43" t="s">
        <v>23</v>
      </c>
      <c r="B32" s="44" t="s">
        <v>24</v>
      </c>
      <c r="C32" s="44" t="s">
        <v>25</v>
      </c>
      <c r="D32" s="44" t="s">
        <v>26</v>
      </c>
      <c r="E32" s="44" t="s">
        <v>27</v>
      </c>
      <c r="F32" s="44" t="s">
        <v>46</v>
      </c>
      <c r="G32" s="44" t="s">
        <v>29</v>
      </c>
      <c r="H32" s="64" t="s">
        <v>30</v>
      </c>
      <c r="I32" s="44" t="s">
        <v>31</v>
      </c>
      <c r="J32" s="44" t="s">
        <v>47</v>
      </c>
      <c r="K32" s="65" t="s">
        <v>32</v>
      </c>
    </row>
    <row r="33" spans="1:11" customFormat="1" ht="13.5" thickBot="1">
      <c r="A33" s="43"/>
      <c r="B33" s="44" t="s">
        <v>33</v>
      </c>
      <c r="C33" s="66" t="s">
        <v>34</v>
      </c>
      <c r="D33" s="93">
        <f>D21</f>
        <v>0.2</v>
      </c>
      <c r="E33" s="66"/>
      <c r="F33" s="10">
        <v>2.75E-2</v>
      </c>
      <c r="G33" s="10">
        <v>6.5000000000000002E-2</v>
      </c>
      <c r="H33" s="10">
        <v>0.06</v>
      </c>
      <c r="I33" s="66" t="s">
        <v>28</v>
      </c>
      <c r="J33" s="10">
        <v>0.4</v>
      </c>
      <c r="K33" s="65" t="s">
        <v>36</v>
      </c>
    </row>
    <row r="34" spans="1:11" customFormat="1">
      <c r="A34" s="46" t="s">
        <v>37</v>
      </c>
      <c r="B34" s="72">
        <v>2.4E-2</v>
      </c>
      <c r="C34" s="5">
        <v>190000</v>
      </c>
      <c r="D34" s="47">
        <f>C34*$D$33</f>
        <v>38000</v>
      </c>
      <c r="E34" s="47">
        <f t="shared" ref="E34:E40" si="6">C34-D34</f>
        <v>152000</v>
      </c>
      <c r="F34" s="47">
        <f t="shared" ref="F34:F40" si="7">(C34-J34)*$F$33</f>
        <v>3135</v>
      </c>
      <c r="G34" s="47">
        <f>F34*$G$33</f>
        <v>203.77500000000001</v>
      </c>
      <c r="H34" s="48">
        <f>$H$33</f>
        <v>0.06</v>
      </c>
      <c r="I34" s="47">
        <f>(F34-G34)/H34</f>
        <v>48853.75</v>
      </c>
      <c r="J34" s="47">
        <f t="shared" ref="J34:J40" si="8">C34*$J$33</f>
        <v>76000</v>
      </c>
      <c r="K34" s="49">
        <f>(E34-I34-J34)*B34</f>
        <v>651.51</v>
      </c>
    </row>
    <row r="35" spans="1:11" customFormat="1">
      <c r="A35" s="50" t="s">
        <v>38</v>
      </c>
      <c r="B35" s="72">
        <v>6.0000000000000001E-3</v>
      </c>
      <c r="C35" s="7">
        <v>290000</v>
      </c>
      <c r="D35" s="27">
        <f t="shared" ref="D35:D40" si="9">C35*$D$33</f>
        <v>58000</v>
      </c>
      <c r="E35" s="27">
        <f t="shared" si="6"/>
        <v>232000</v>
      </c>
      <c r="F35" s="27">
        <f t="shared" si="7"/>
        <v>4785</v>
      </c>
      <c r="G35" s="27">
        <f t="shared" ref="G35:G40" si="10">F35*$G$33</f>
        <v>311.02500000000003</v>
      </c>
      <c r="H35" s="51">
        <f t="shared" ref="H35:H40" si="11">$H$33</f>
        <v>0.06</v>
      </c>
      <c r="I35" s="27">
        <f t="shared" ref="I35:I40" si="12">(F35-G35)/H35</f>
        <v>74566.250000000015</v>
      </c>
      <c r="J35" s="27">
        <f t="shared" si="8"/>
        <v>116000</v>
      </c>
      <c r="K35" s="52">
        <f t="shared" ref="K35:K40" si="13">(E35-I35-J35)*B35</f>
        <v>248.60249999999999</v>
      </c>
    </row>
    <row r="36" spans="1:11" customFormat="1">
      <c r="A36" s="50" t="s">
        <v>39</v>
      </c>
      <c r="B36" s="72"/>
      <c r="C36" s="7"/>
      <c r="D36" s="27">
        <f t="shared" si="9"/>
        <v>0</v>
      </c>
      <c r="E36" s="27">
        <f t="shared" si="6"/>
        <v>0</v>
      </c>
      <c r="F36" s="27">
        <f t="shared" si="7"/>
        <v>0</v>
      </c>
      <c r="G36" s="27">
        <f t="shared" si="10"/>
        <v>0</v>
      </c>
      <c r="H36" s="51">
        <f t="shared" si="11"/>
        <v>0.06</v>
      </c>
      <c r="I36" s="27">
        <f t="shared" si="12"/>
        <v>0</v>
      </c>
      <c r="J36" s="27">
        <f t="shared" si="8"/>
        <v>0</v>
      </c>
      <c r="K36" s="52">
        <f t="shared" si="13"/>
        <v>0</v>
      </c>
    </row>
    <row r="37" spans="1:11" customFormat="1">
      <c r="A37" s="50" t="s">
        <v>40</v>
      </c>
      <c r="B37" s="72"/>
      <c r="C37" s="7"/>
      <c r="D37" s="27">
        <f t="shared" si="9"/>
        <v>0</v>
      </c>
      <c r="E37" s="27">
        <f t="shared" si="6"/>
        <v>0</v>
      </c>
      <c r="F37" s="27">
        <f t="shared" si="7"/>
        <v>0</v>
      </c>
      <c r="G37" s="27">
        <f t="shared" si="10"/>
        <v>0</v>
      </c>
      <c r="H37" s="51">
        <f t="shared" si="11"/>
        <v>0.06</v>
      </c>
      <c r="I37" s="27">
        <f t="shared" si="12"/>
        <v>0</v>
      </c>
      <c r="J37" s="27">
        <f t="shared" si="8"/>
        <v>0</v>
      </c>
      <c r="K37" s="52">
        <f t="shared" si="13"/>
        <v>0</v>
      </c>
    </row>
    <row r="38" spans="1:11" customFormat="1">
      <c r="A38" s="50" t="s">
        <v>41</v>
      </c>
      <c r="B38" s="72"/>
      <c r="C38" s="7"/>
      <c r="D38" s="27">
        <f t="shared" si="9"/>
        <v>0</v>
      </c>
      <c r="E38" s="27">
        <f t="shared" si="6"/>
        <v>0</v>
      </c>
      <c r="F38" s="27">
        <f t="shared" si="7"/>
        <v>0</v>
      </c>
      <c r="G38" s="27">
        <f t="shared" si="10"/>
        <v>0</v>
      </c>
      <c r="H38" s="51">
        <f t="shared" si="11"/>
        <v>0.06</v>
      </c>
      <c r="I38" s="27">
        <f t="shared" si="12"/>
        <v>0</v>
      </c>
      <c r="J38" s="27">
        <f t="shared" si="8"/>
        <v>0</v>
      </c>
      <c r="K38" s="52">
        <f t="shared" si="13"/>
        <v>0</v>
      </c>
    </row>
    <row r="39" spans="1:11" customFormat="1">
      <c r="A39" s="50" t="s">
        <v>42</v>
      </c>
      <c r="B39" s="72"/>
      <c r="C39" s="7"/>
      <c r="D39" s="27">
        <f t="shared" si="9"/>
        <v>0</v>
      </c>
      <c r="E39" s="27">
        <f t="shared" si="6"/>
        <v>0</v>
      </c>
      <c r="F39" s="27">
        <f t="shared" si="7"/>
        <v>0</v>
      </c>
      <c r="G39" s="27">
        <f t="shared" si="10"/>
        <v>0</v>
      </c>
      <c r="H39" s="51">
        <f t="shared" si="11"/>
        <v>0.06</v>
      </c>
      <c r="I39" s="27">
        <f t="shared" si="12"/>
        <v>0</v>
      </c>
      <c r="J39" s="27">
        <f t="shared" si="8"/>
        <v>0</v>
      </c>
      <c r="K39" s="52">
        <f t="shared" si="13"/>
        <v>0</v>
      </c>
    </row>
    <row r="40" spans="1:11" customFormat="1" ht="13.5" thickBot="1">
      <c r="A40" s="53" t="s">
        <v>43</v>
      </c>
      <c r="B40" s="72"/>
      <c r="C40" s="9"/>
      <c r="D40" s="54">
        <f t="shared" si="9"/>
        <v>0</v>
      </c>
      <c r="E40" s="54">
        <f t="shared" si="6"/>
        <v>0</v>
      </c>
      <c r="F40" s="54">
        <f t="shared" si="7"/>
        <v>0</v>
      </c>
      <c r="G40" s="54">
        <f t="shared" si="10"/>
        <v>0</v>
      </c>
      <c r="H40" s="55">
        <f t="shared" si="11"/>
        <v>0.06</v>
      </c>
      <c r="I40" s="54">
        <f t="shared" si="12"/>
        <v>0</v>
      </c>
      <c r="J40" s="54">
        <f t="shared" si="8"/>
        <v>0</v>
      </c>
      <c r="K40" s="56">
        <f t="shared" si="13"/>
        <v>0</v>
      </c>
    </row>
    <row r="41" spans="1:11" customFormat="1" ht="13.5" thickBot="1">
      <c r="A41" s="57" t="s">
        <v>44</v>
      </c>
      <c r="B41" s="35">
        <f>SUM(B34:B40)</f>
        <v>0.03</v>
      </c>
      <c r="C41" s="35"/>
      <c r="D41" s="35"/>
      <c r="E41" s="35"/>
      <c r="F41" s="35"/>
      <c r="G41" s="35"/>
      <c r="H41" s="58"/>
      <c r="I41" s="35"/>
      <c r="J41" s="35"/>
      <c r="K41" s="60">
        <f>SUM(K34:K40)</f>
        <v>900.11249999999995</v>
      </c>
    </row>
    <row r="42" spans="1:11" customFormat="1" ht="13.5" thickBot="1">
      <c r="H42" s="61"/>
    </row>
    <row r="43" spans="1:11" customFormat="1" ht="39" thickBot="1">
      <c r="A43" s="74" t="s">
        <v>48</v>
      </c>
      <c r="B43" s="75">
        <f>B41+B29</f>
        <v>0.16</v>
      </c>
      <c r="C43" s="76"/>
      <c r="D43" s="76"/>
      <c r="E43" s="76"/>
      <c r="F43" s="76"/>
      <c r="G43" s="76"/>
      <c r="H43" s="77"/>
      <c r="I43" s="78" t="s">
        <v>49</v>
      </c>
      <c r="J43" s="77"/>
      <c r="K43" s="79">
        <f>K41+J29</f>
        <v>3981.1125000000002</v>
      </c>
    </row>
    <row r="44" spans="1:11" customFormat="1"/>
    <row r="45" spans="1:11" customFormat="1"/>
    <row r="46" spans="1:11" customFormat="1"/>
    <row r="47" spans="1:11" customFormat="1"/>
    <row r="48" spans="1:11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spans="1:1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>
      <c r="A588"/>
      <c r="B588"/>
      <c r="C588"/>
      <c r="D588"/>
      <c r="E588"/>
      <c r="F588"/>
      <c r="G588"/>
      <c r="H588"/>
      <c r="I588"/>
      <c r="J588"/>
      <c r="K588"/>
      <c r="L588"/>
    </row>
  </sheetData>
  <sheetProtection password="8559" sheet="1" selectLockedCells="1"/>
  <protectedRanges>
    <protectedRange password="EE24" sqref="E5 E7 E9 B22:C28 D21 F22:F28 G21:H21 F33:H33 B34:C40 D33 J33" name="Range1"/>
  </protectedRanges>
  <mergeCells count="1">
    <mergeCell ref="B3:D3"/>
  </mergeCells>
  <phoneticPr fontId="1" type="noConversion"/>
  <pageMargins left="0.75" right="0.75" top="1" bottom="1" header="0.5" footer="0.5"/>
  <pageSetup paperSize="9" scale="6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317BD7C507743A5BBE1C86B3440D6" ma:contentTypeVersion="14" ma:contentTypeDescription="Create a new document." ma:contentTypeScope="" ma:versionID="25224567c809c4aed0f2a4c465a1e25f">
  <xsd:schema xmlns:xsd="http://www.w3.org/2001/XMLSchema" xmlns:xs="http://www.w3.org/2001/XMLSchema" xmlns:p="http://schemas.microsoft.com/office/2006/metadata/properties" xmlns:ns1="http://schemas.microsoft.com/sharepoint/v3" xmlns:ns2="be188b1b-176a-4050-a008-3d6d733e3813" xmlns:ns3="f2145a33-98ac-40d0-8814-80c5c6c7fb92" targetNamespace="http://schemas.microsoft.com/office/2006/metadata/properties" ma:root="true" ma:fieldsID="a0547017f433305728ad0ad033b53290" ns1:_="" ns2:_="" ns3:_="">
    <xsd:import namespace="http://schemas.microsoft.com/sharepoint/v3"/>
    <xsd:import namespace="be188b1b-176a-4050-a008-3d6d733e3813"/>
    <xsd:import namespace="f2145a33-98ac-40d0-8814-80c5c6c7fb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88b1b-176a-4050-a008-3d6d733e3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45a33-98ac-40d0-8814-80c5c6c7fb9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E3DCF3-D19C-4D01-A22E-A4F5A815D4AC}"/>
</file>

<file path=customXml/itemProps2.xml><?xml version="1.0" encoding="utf-8"?>
<ds:datastoreItem xmlns:ds="http://schemas.openxmlformats.org/officeDocument/2006/customXml" ds:itemID="{EB12F22C-B96B-483E-A4C3-5337C229E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Bespoke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X</cp:lastModifiedBy>
  <cp:revision/>
  <dcterms:created xsi:type="dcterms:W3CDTF">2010-06-07T16:30:49Z</dcterms:created>
  <dcterms:modified xsi:type="dcterms:W3CDTF">2021-05-17T15:49:15Z</dcterms:modified>
  <cp:category/>
  <cp:contentStatus/>
</cp:coreProperties>
</file>