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3" documentId="8_{6C65A3A9-49F5-4009-814F-63C05A3E6404}" xr6:coauthVersionLast="47" xr6:coauthVersionMax="47" xr10:uidLastSave="{2DADEAC7-38CD-469A-855E-5E6FBB239728}"/>
  <bookViews>
    <workbookView xWindow="-60" yWindow="-16320" windowWidth="29040" windowHeight="15720"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L8" i="2" l="1"/>
  <c r="M8" i="2"/>
  <c r="O8" i="2" s="1"/>
  <c r="N8" i="2"/>
  <c r="Q8" i="2"/>
  <c r="R8" i="2" s="1"/>
  <c r="U8" i="2" s="1"/>
  <c r="T8" i="2"/>
  <c r="L9" i="2"/>
  <c r="M9" i="2"/>
  <c r="N9" i="2"/>
  <c r="O9" i="2" s="1"/>
  <c r="Q9" i="2"/>
  <c r="R9" i="2" s="1"/>
  <c r="T9" i="2"/>
  <c r="L10" i="2"/>
  <c r="M10" i="2"/>
  <c r="N10" i="2"/>
  <c r="O10" i="2"/>
  <c r="Q10" i="2"/>
  <c r="R10" i="2" s="1"/>
  <c r="U10" i="2" s="1"/>
  <c r="T10" i="2"/>
  <c r="L11" i="2"/>
  <c r="M11" i="2"/>
  <c r="N11" i="2"/>
  <c r="O11" i="2" s="1"/>
  <c r="Q11" i="2"/>
  <c r="T11" i="2"/>
  <c r="L12" i="2"/>
  <c r="M12" i="2"/>
  <c r="N12" i="2"/>
  <c r="O12" i="2"/>
  <c r="P12" i="2"/>
  <c r="Q12" i="2"/>
  <c r="R12" i="2" s="1"/>
  <c r="U12" i="2" s="1"/>
  <c r="T12" i="2"/>
  <c r="L13" i="2"/>
  <c r="M13" i="2"/>
  <c r="N13" i="2"/>
  <c r="O13" i="2" s="1"/>
  <c r="Q13" i="2"/>
  <c r="R13" i="2" s="1"/>
  <c r="U13" i="2" s="1"/>
  <c r="T13" i="2"/>
  <c r="L14" i="2"/>
  <c r="M14" i="2"/>
  <c r="N14" i="2"/>
  <c r="O14" i="2"/>
  <c r="Q14" i="2"/>
  <c r="T14" i="2"/>
  <c r="L15" i="2"/>
  <c r="M15" i="2"/>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8" i="2" l="1"/>
  <c r="S12" i="2"/>
  <c r="P8" i="2"/>
  <c r="R15" i="2"/>
  <c r="U15" i="2" s="1"/>
  <c r="P15" i="2"/>
  <c r="R11" i="2"/>
  <c r="U11" i="2" s="1"/>
  <c r="U9" i="2"/>
  <c r="S11" i="2"/>
  <c r="R14" i="2"/>
  <c r="U14" i="2" s="1"/>
  <c r="S14" i="2"/>
  <c r="S10" i="2"/>
  <c r="P14" i="2"/>
  <c r="P10" i="2"/>
  <c r="P11" i="2"/>
  <c r="S9" i="2"/>
  <c r="P9" i="2"/>
  <c r="S13" i="2"/>
  <c r="P13" i="2"/>
  <c r="S15" i="2" l="1"/>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<sst xmlns="http://schemas.openxmlformats.org/spreadsheetml/2006/main" count="403" uniqueCount="262">
  <si>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</si>
  <si>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</si>
  <si>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</si>
  <si>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</si>
  <si>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</si>
  <si>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</si>
  <si>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</si>
  <si>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</si>
  <si>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</si>
  <si>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</si>
  <si>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</si>
  <si>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</si>
  <si>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</si>
  <si>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</si>
  <si>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</si>
  <si>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</si>
  <si>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</si>
  <si>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</si>
  <si>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</si>
  <si>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</si>
  <si>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</si>
  <si>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</si>
  <si>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</si>
  <si>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</si>
  <si>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</si>
  <si>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</si>
  <si>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</si>
  <si>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</si>
  <si>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</si>
  <si>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</si>
  <si>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</si>
  <si>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</si>
  <si>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</si>
  <si>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</si>
  <si>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</si>
  <si>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</si>
  <si>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</si>
  <si>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</si>
  <si>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</si>
  <si>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</si>
  <si>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</si>
  <si>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</si>
  <si>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</si>
  <si>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</si>
  <si>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</si>
  <si>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</si>
  <si>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</si>
  <si>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</si>
  <si>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</si>
  <si>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</si>
  <si>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</si>
  <si>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</si>
  <si>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</si>
  <si>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</si>
  <si>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</si>
  <si>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</si>
  <si>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</si>
  <si>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</si>
  <si>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</si>
  <si>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</si>
  <si>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</si>
  <si>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</si>
  <si>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</si>
  <si>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</si>
  <si>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</si>
  <si>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</si>
  <si>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</si>
  <si>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</si>
  <si>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</si>
  <si>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</si>
  <si>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</si>
  <si>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</si>
  <si>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</si>
  <si>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</si>
  <si>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</si>
  <si>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</si>
  <si>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</si>
  <si>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</si>
  <si>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</si>
  <si>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</si>
  <si>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</si>
  <si>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</si>
  <si>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</si>
  <si>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</si>
  <si>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</si>
  <si>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</si>
  <si>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</si>
  <si>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</si>
  <si>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</si>
  <si>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</si>
  <si>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</si>
  <si>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</si>
  <si>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</si>
  <si>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</si>
  <si>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</si>
  <si>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</si>
  <si>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</si>
  <si>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</si>
  <si>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</si>
  <si>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</si>
  <si>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</si>
  <si>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</si>
  <si>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</si>
  <si>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</si>
  <si>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</si>
  <si>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</si>
  <si>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</si>
  <si>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</si>
  <si>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</si>
  <si>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</si>
  <si>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</si>
  <si>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</si>
  <si>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</si>
  <si>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</si>
  <si>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</si>
  <si>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</si>
  <si>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</si>
  <si>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</si>
  <si>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</si>
  <si>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</si>
  <si>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</si>
  <si>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</si>
  <si>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</si>
  <si>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</si>
  <si>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</si>
  <si>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</si>
  <si>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</si>
  <si>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</si>
  <si>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</si>
  <si>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</si>
  <si>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</si>
  <si>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</si>
  <si>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</si>
  <si>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</si>
  <si>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</si>
  <si>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</si>
  <si>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</si>
  <si>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</si>
  <si>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</si>
  <si>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</si>
  <si>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</si>
  <si>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</si>
  <si>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</si>
  <si>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</si>
  <si>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</si>
  <si>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</si>
  <si>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</si>
  <si>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</si>
  <si>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</si>
  <si>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</si>
  <si>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</si>
  <si>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</si>
  <si>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</si>
  <si>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</si>
  <si>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</si>
  <si>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</si>
  <si>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</si>
  <si>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</si>
  <si>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</si>
  <si>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</si>
  <si>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</si>
  <si>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</si>
  <si>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</si>
  <si>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</si>
  <si>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</si>
  <si>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</si>
  <si>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</si>
  <si>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</si>
  <si>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</si>
  <si>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</si>
  <si>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</si>
  <si>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</si>
  <si>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</si>
  <si>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</si>
  <si>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</si>
  <si>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</si>
  <si>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</si>
  <si>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</si>
  <si>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</si>
  <si>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</si>
  <si>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</si>
  <si>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</si>
  <si>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</si>
  <si>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</si>
  <si>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</si>
  <si>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</si>
  <si>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</si>
  <si>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</si>
  <si>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</si>
  <si>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</si>
  <si>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</si>
  <si>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</si>
  <si>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</si>
  <si>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</si>
  <si>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</si>
  <si>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</si>
  <si>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</si>
  <si>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</si>
  <si>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</si>
  <si>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</si>
  <si>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</si>
  <si>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</si>
  <si>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</si>
  <si>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</si>
  <si>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</si>
  <si>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</si>
  <si>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</si>
  <si>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</si>
  <si>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</si>
  <si>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</si>
  <si>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</si>
  <si>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</si>
  <si>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</si>
  <si>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</si>
  <si>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</si>
  <si>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</si>
  <si>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</si>
  <si>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</si>
  <si>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</si>
  <si>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</si>
  <si>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</si>
  <si>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</si>
  <si>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</si>
  <si>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</si>
  <si>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</si>
  <si>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</si>
  <si>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</si>
  <si>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</si>
  <si>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</si>
  <si>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</si>
  <si>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</si>
  <si>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</si>
  <si>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</si>
  <si>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</si>
  <si>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</si>
  <si>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</si>
  <si>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</si>
  <si>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</si>
  <si>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</si>
  <si>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</si>
  <si>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</si>
  <si>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</si>
  <si>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</si>
  <si>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</si>
  <si>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</si>
  <si>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</si>
  <si>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</si>
  <si>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</si>
  <si>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</si>
  <si>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</si>
  <si>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</si>
  <si>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</si>
  <si>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</si>
  <si>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</si>
  <si>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</si>
  <si>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</si>
  <si>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</si>
  <si>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</si>
  <si>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</si>
  <si>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</si>
  <si>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Flat 1</t>
  </si>
  <si>
    <t>Flat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</si>
</sst>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2.5019931999999998</c:v>
                </c:pt>
                <c:pt idx="2">
                  <c:v>2.5019931999999998</c:v>
                </c:pt>
                <c:pt idx="3">
                  <c:v>1.7694642</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0.27136520000000042</c:v>
                </c:pt>
                <c:pt idx="2">
                  <c:v>0</c:v>
                </c:pt>
                <c:pt idx="3">
                  <c:v>0.73252899999999976</c:v>
                </c:pt>
                <c:pt idx="4">
                  <c:v>1.7694642</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2.7733584000000002</c:v>
                </c:pt>
                <c:pt idx="1">
                  <c:v>2.7733584000000002</c:v>
                </c:pt>
                <c:pt idx="2">
                  <c:v>2.7733584000000002</c:v>
                </c:pt>
                <c:pt idx="3">
                  <c:v>2.7733584000000002</c:v>
                </c:pt>
                <c:pt idx="4">
                  <c:v>2.7733584000000002</c:v>
                </c:pt>
                <c:pt idx="5">
                  <c:v>2.7733584000000002</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1.8026829600000003</c:v>
                </c:pt>
                <c:pt idx="1">
                  <c:v>1.8026829600000003</c:v>
                </c:pt>
                <c:pt idx="2">
                  <c:v>1.8026829600000003</c:v>
                </c:pt>
                <c:pt idx="3">
                  <c:v>1.8026829600000003</c:v>
                </c:pt>
                <c:pt idx="4">
                  <c:v>1.8026829600000003</c:v>
                </c:pt>
                <c:pt idx="5">
                  <c:v>1.8026829600000003</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700000000000003" customHeight="1">
      <c r="A4" s="229" t="s">
        <v>246</v>
      </c>
      <c r="B4" s="229"/>
      <c r="C4" s="229"/>
      <c r="D4" s="229"/>
      <c r="E4" s="229"/>
      <c r="F4" s="229"/>
      <c r="G4" s="229"/>
      <c r="H4" s="229"/>
      <c r="I4" s="229"/>
      <c r="J4" s="229"/>
      <c r="K4" s="229"/>
      <c r="L4" s="229"/>
    </row>
    <row r="5" spans="1:16384" ht="41.7" customHeight="1">
      <c r="A5" s="229" t="s">
        <v>247</v>
      </c>
      <c r="B5" s="229"/>
      <c r="C5" s="229"/>
      <c r="D5" s="229"/>
      <c r="E5" s="229"/>
      <c r="F5" s="229"/>
      <c r="G5" s="229"/>
      <c r="H5" s="229"/>
      <c r="I5" s="229"/>
      <c r="J5" s="229"/>
      <c r="K5" s="229"/>
      <c r="L5" s="229"/>
    </row>
    <row r="6" spans="1:16384" ht="32.700000000000003"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A7" sqref="A7"/>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35" t="s">
        <v>160</v>
      </c>
      <c r="B2" s="235"/>
      <c r="C2" s="201"/>
    </row>
    <row r="3" spans="1:6" ht="37.5" customHeight="1">
      <c r="A3" s="235" t="s">
        <v>161</v>
      </c>
      <c r="B3" s="235"/>
      <c r="C3" s="201"/>
    </row>
    <row r="4" spans="1:6" ht="37.5" customHeight="1">
      <c r="A4" s="235" t="s">
        <v>162</v>
      </c>
      <c r="B4" s="235"/>
      <c r="C4" s="201"/>
    </row>
    <row r="5" spans="1:6" ht="61.5" customHeight="1">
      <c r="A5" s="235" t="s">
        <v>163</v>
      </c>
      <c r="B5" s="235"/>
      <c r="C5" s="201"/>
      <c r="D5" s="203"/>
    </row>
    <row r="6" spans="1:6" ht="12" thickBot="1"/>
    <row r="7" spans="1:6" ht="24.6" thickTop="1">
      <c r="A7" s="204" t="s">
        <v>164</v>
      </c>
      <c r="B7" s="205"/>
      <c r="C7" s="205" t="s">
        <v>165</v>
      </c>
      <c r="D7" s="205" t="s">
        <v>166</v>
      </c>
      <c r="E7" s="206" t="s">
        <v>167</v>
      </c>
    </row>
    <row r="8" spans="1:6" ht="22.8">
      <c r="A8" s="236" t="s">
        <v>168</v>
      </c>
      <c r="B8" s="207" t="s">
        <v>0</v>
      </c>
      <c r="C8" s="207" t="s">
        <v>1</v>
      </c>
      <c r="D8" s="208"/>
      <c r="E8" s="208"/>
    </row>
    <row r="9" spans="1:6" ht="22.8">
      <c r="A9" s="236"/>
      <c r="B9" s="207" t="s">
        <v>2</v>
      </c>
      <c r="C9" s="207" t="s">
        <v>3</v>
      </c>
      <c r="D9" s="208"/>
      <c r="E9" s="208"/>
    </row>
    <row r="10" spans="1:6" ht="45.6">
      <c r="A10" s="236"/>
      <c r="B10" s="207" t="s">
        <v>4</v>
      </c>
      <c r="C10" s="207" t="s">
        <v>169</v>
      </c>
      <c r="D10" s="224"/>
      <c r="E10" s="208"/>
    </row>
    <row r="11" spans="1:6" ht="22.8">
      <c r="A11" s="236"/>
      <c r="B11" s="207" t="s">
        <v>170</v>
      </c>
      <c r="C11" s="207"/>
      <c r="D11" s="208"/>
      <c r="E11" s="208"/>
      <c r="F11" s="209"/>
    </row>
    <row r="12" spans="1:6" ht="25.5" customHeight="1">
      <c r="A12" s="236"/>
      <c r="B12" s="207" t="s">
        <v>171</v>
      </c>
      <c r="C12" s="207"/>
      <c r="D12" s="225"/>
      <c r="E12" s="208"/>
    </row>
    <row r="13" spans="1:6" ht="25.5" customHeight="1">
      <c r="A13" s="236"/>
      <c r="B13" s="207" t="s">
        <v>172</v>
      </c>
      <c r="C13" s="207"/>
      <c r="D13" s="224"/>
      <c r="E13" s="208"/>
    </row>
    <row r="14" spans="1:6" ht="22.8">
      <c r="A14" s="232" t="s">
        <v>173</v>
      </c>
      <c r="B14" s="207" t="s">
        <v>174</v>
      </c>
      <c r="C14" s="207"/>
      <c r="D14" s="208"/>
      <c r="E14" s="208"/>
    </row>
    <row r="15" spans="1:6" ht="22.8">
      <c r="A15" s="233"/>
      <c r="B15" s="207" t="s">
        <v>175</v>
      </c>
      <c r="C15" s="207"/>
      <c r="D15" s="208"/>
      <c r="E15" s="208"/>
    </row>
    <row r="16" spans="1:6" ht="22.8">
      <c r="A16" s="233"/>
      <c r="B16" s="207" t="s">
        <v>176</v>
      </c>
      <c r="C16" s="207"/>
      <c r="D16" s="208"/>
      <c r="E16" s="208"/>
    </row>
    <row r="17" spans="1:6" ht="22.8">
      <c r="A17" s="233"/>
      <c r="B17" s="207" t="s">
        <v>177</v>
      </c>
      <c r="C17" s="207"/>
      <c r="D17" s="208"/>
      <c r="E17" s="208"/>
    </row>
    <row r="18" spans="1:6" ht="14.7" customHeight="1">
      <c r="A18" s="233"/>
      <c r="B18" s="207" t="s">
        <v>178</v>
      </c>
      <c r="C18" s="207"/>
      <c r="D18" s="224"/>
      <c r="E18" s="208"/>
    </row>
    <row r="19" spans="1:6" ht="14.7" customHeight="1">
      <c r="A19" s="233"/>
      <c r="B19" s="207" t="s">
        <v>179</v>
      </c>
      <c r="C19" s="207"/>
      <c r="D19" s="224"/>
      <c r="E19" s="208"/>
    </row>
    <row r="20" spans="1:6" ht="14.7" customHeight="1">
      <c r="A20" s="234"/>
      <c r="B20" s="207" t="s">
        <v>180</v>
      </c>
      <c r="C20" s="207"/>
      <c r="D20" s="208"/>
      <c r="E20" s="208"/>
    </row>
    <row r="21" spans="1:6" ht="14.7" customHeight="1">
      <c r="A21" s="232" t="s">
        <v>181</v>
      </c>
      <c r="B21" s="210" t="s">
        <v>182</v>
      </c>
      <c r="C21" s="210"/>
      <c r="D21" s="208"/>
      <c r="E21" s="208"/>
    </row>
    <row r="22" spans="1:6" ht="22.8">
      <c r="A22" s="233"/>
      <c r="B22" s="210" t="s">
        <v>183</v>
      </c>
      <c r="C22" s="210"/>
      <c r="D22" s="208"/>
      <c r="E22" s="208"/>
    </row>
    <row r="23" spans="1:6" ht="14.7" customHeight="1">
      <c r="A23" s="233"/>
      <c r="B23" s="210" t="s">
        <v>184</v>
      </c>
      <c r="C23" s="210"/>
      <c r="D23" s="208"/>
      <c r="E23" s="208"/>
      <c r="F23" s="211"/>
    </row>
    <row r="24" spans="1:6" ht="14.7" customHeight="1">
      <c r="A24" s="234"/>
      <c r="B24" s="210" t="s">
        <v>185</v>
      </c>
      <c r="C24" s="210"/>
      <c r="D24" s="208"/>
      <c r="E24" s="208"/>
      <c r="F24" s="211"/>
    </row>
    <row r="25" spans="1:6" ht="22.8">
      <c r="A25" s="232" t="s">
        <v>186</v>
      </c>
      <c r="B25" s="207" t="s">
        <v>187</v>
      </c>
      <c r="C25" s="207"/>
      <c r="D25" s="208"/>
      <c r="E25" s="208"/>
    </row>
    <row r="26" spans="1:6">
      <c r="A26" s="233"/>
      <c r="B26" s="207" t="s">
        <v>188</v>
      </c>
      <c r="C26" s="207"/>
      <c r="D26" s="208"/>
      <c r="E26" s="208"/>
    </row>
    <row r="27" spans="1:6">
      <c r="A27" s="233"/>
      <c r="B27" s="207" t="s">
        <v>189</v>
      </c>
      <c r="C27" s="207"/>
      <c r="D27" s="208"/>
      <c r="E27" s="208"/>
    </row>
    <row r="28" spans="1:6" ht="15">
      <c r="A28" s="233"/>
      <c r="B28" s="207" t="s">
        <v>190</v>
      </c>
      <c r="C28" s="207"/>
      <c r="D28" s="224"/>
      <c r="E28" s="208"/>
    </row>
    <row r="29" spans="1:6" ht="34.200000000000003">
      <c r="A29" s="234"/>
      <c r="B29" s="207" t="s">
        <v>191</v>
      </c>
      <c r="C29" s="207" t="s">
        <v>192</v>
      </c>
      <c r="D29" s="208"/>
      <c r="E29" s="208"/>
    </row>
    <row r="30" spans="1:6" ht="22.8">
      <c r="A30" s="232" t="s">
        <v>193</v>
      </c>
      <c r="B30" s="207" t="s">
        <v>194</v>
      </c>
      <c r="C30" s="207" t="s">
        <v>195</v>
      </c>
      <c r="D30" s="208"/>
      <c r="E30" s="208"/>
      <c r="F30" s="212"/>
    </row>
    <row r="31" spans="1:6" ht="45.6">
      <c r="A31" s="233"/>
      <c r="B31" s="207" t="s">
        <v>196</v>
      </c>
      <c r="C31" s="207" t="s">
        <v>257</v>
      </c>
      <c r="D31" s="208"/>
      <c r="E31" s="208"/>
    </row>
    <row r="32" spans="1:6">
      <c r="A32" s="233"/>
      <c r="B32" s="207" t="s">
        <v>197</v>
      </c>
      <c r="C32" s="207"/>
      <c r="D32" s="208"/>
      <c r="E32" s="208"/>
    </row>
    <row r="33" spans="1:5" ht="12">
      <c r="A33" s="233"/>
      <c r="B33" s="213" t="s">
        <v>198</v>
      </c>
      <c r="C33" s="207"/>
      <c r="D33" s="224"/>
      <c r="E33" s="208"/>
    </row>
    <row r="34" spans="1:5" ht="12">
      <c r="A34" s="233"/>
      <c r="B34" s="213" t="s">
        <v>199</v>
      </c>
      <c r="C34" s="207"/>
      <c r="D34" s="224"/>
      <c r="E34" s="208"/>
    </row>
    <row r="35" spans="1:5">
      <c r="A35" s="234"/>
      <c r="B35" s="207" t="s">
        <v>200</v>
      </c>
      <c r="C35" s="207" t="s">
        <v>201</v>
      </c>
      <c r="D35" s="224"/>
      <c r="E35" s="208"/>
    </row>
    <row r="36" spans="1:5">
      <c r="A36" s="232" t="s">
        <v>202</v>
      </c>
      <c r="B36" s="207" t="s">
        <v>203</v>
      </c>
      <c r="C36" s="207"/>
      <c r="D36" s="208"/>
      <c r="E36" s="208"/>
    </row>
    <row r="37" spans="1:5">
      <c r="A37" s="233"/>
      <c r="B37" s="207" t="s">
        <v>204</v>
      </c>
      <c r="C37" s="207"/>
      <c r="D37" s="226"/>
      <c r="E37" s="208"/>
    </row>
    <row r="38" spans="1:5">
      <c r="A38" s="233"/>
      <c r="B38" s="207" t="s">
        <v>205</v>
      </c>
      <c r="C38" s="207"/>
      <c r="D38" s="224"/>
      <c r="E38" s="208"/>
    </row>
    <row r="39" spans="1:5">
      <c r="A39" s="233"/>
      <c r="B39" s="207" t="s">
        <v>206</v>
      </c>
      <c r="C39" s="207"/>
      <c r="D39" s="224"/>
      <c r="E39" s="208"/>
    </row>
    <row r="40" spans="1:5" ht="34.200000000000003">
      <c r="A40" s="233"/>
      <c r="B40" s="207" t="s">
        <v>207</v>
      </c>
      <c r="C40" s="207" t="s">
        <v>208</v>
      </c>
      <c r="D40" s="208"/>
      <c r="E40" s="208"/>
    </row>
    <row r="41" spans="1:5" ht="22.8">
      <c r="A41" s="233"/>
      <c r="B41" s="207" t="s">
        <v>209</v>
      </c>
      <c r="C41" s="207"/>
      <c r="D41" s="224"/>
      <c r="E41" s="208"/>
    </row>
    <row r="42" spans="1:5" ht="45.6">
      <c r="A42" s="233"/>
      <c r="B42" s="207" t="s">
        <v>210</v>
      </c>
      <c r="C42" s="213" t="s">
        <v>211</v>
      </c>
      <c r="D42" s="208"/>
      <c r="E42" s="208"/>
    </row>
    <row r="43" spans="1:5">
      <c r="A43" s="233"/>
      <c r="B43" s="207" t="s">
        <v>212</v>
      </c>
      <c r="C43" s="207"/>
      <c r="D43" s="224"/>
      <c r="E43" s="208"/>
    </row>
    <row r="44" spans="1:5">
      <c r="A44" s="233"/>
      <c r="B44" s="207" t="s">
        <v>213</v>
      </c>
      <c r="C44" s="207"/>
      <c r="D44" s="224"/>
      <c r="E44" s="208"/>
    </row>
    <row r="45" spans="1:5" ht="45.6">
      <c r="A45" s="234"/>
      <c r="B45" s="207" t="s">
        <v>214</v>
      </c>
      <c r="C45" s="207" t="s">
        <v>215</v>
      </c>
      <c r="D45" s="208"/>
      <c r="E45" s="208"/>
    </row>
    <row r="46" spans="1:5">
      <c r="A46" s="236" t="s">
        <v>216</v>
      </c>
      <c r="B46" s="207" t="s">
        <v>217</v>
      </c>
      <c r="C46" s="207"/>
      <c r="D46" s="208"/>
      <c r="E46" s="208"/>
    </row>
    <row r="47" spans="1:5" ht="34.200000000000003">
      <c r="A47" s="236"/>
      <c r="B47" s="207" t="s">
        <v>218</v>
      </c>
      <c r="C47" s="207"/>
      <c r="D47" s="208"/>
      <c r="E47" s="208"/>
    </row>
    <row r="48" spans="1:5">
      <c r="A48" s="236"/>
      <c r="B48" s="207" t="s">
        <v>219</v>
      </c>
      <c r="C48" s="207"/>
      <c r="D48" s="224"/>
      <c r="E48" s="208"/>
    </row>
    <row r="49" spans="1:5">
      <c r="A49" s="236"/>
      <c r="B49" s="207" t="s">
        <v>220</v>
      </c>
      <c r="C49" s="207"/>
      <c r="D49" s="224"/>
      <c r="E49" s="208"/>
    </row>
    <row r="50" spans="1:5" ht="13.2">
      <c r="A50" s="236"/>
      <c r="B50" s="207" t="s">
        <v>221</v>
      </c>
      <c r="C50" s="207"/>
      <c r="D50" s="224"/>
      <c r="E50" s="208"/>
    </row>
    <row r="51" spans="1:5">
      <c r="A51" s="236"/>
      <c r="B51" s="207" t="s">
        <v>222</v>
      </c>
      <c r="C51" s="207"/>
      <c r="D51" s="208"/>
      <c r="E51" s="208"/>
    </row>
    <row r="52" spans="1:5" ht="13.2">
      <c r="A52" s="236"/>
      <c r="B52" s="207" t="s">
        <v>223</v>
      </c>
      <c r="C52" s="207"/>
      <c r="D52" s="224"/>
      <c r="E52" s="208"/>
    </row>
    <row r="53" spans="1:5" ht="22.8">
      <c r="A53" s="232" t="s">
        <v>224</v>
      </c>
      <c r="B53" s="207" t="s">
        <v>225</v>
      </c>
      <c r="C53" s="207" t="s">
        <v>226</v>
      </c>
      <c r="D53" s="208"/>
      <c r="E53" s="208"/>
    </row>
    <row r="54" spans="1:5" ht="22.8">
      <c r="A54" s="233"/>
      <c r="B54" s="207" t="s">
        <v>227</v>
      </c>
      <c r="C54" s="207" t="s">
        <v>228</v>
      </c>
      <c r="D54" s="208"/>
      <c r="E54" s="208"/>
    </row>
    <row r="55" spans="1:5">
      <c r="A55" s="233"/>
      <c r="B55" s="207" t="s">
        <v>229</v>
      </c>
      <c r="C55" s="207"/>
      <c r="D55" s="224"/>
      <c r="E55" s="208"/>
    </row>
    <row r="56" spans="1:5">
      <c r="A56" s="233"/>
      <c r="B56" s="207" t="s">
        <v>230</v>
      </c>
      <c r="C56" s="207"/>
      <c r="D56" s="224"/>
      <c r="E56" s="208"/>
    </row>
    <row r="57" spans="1:5">
      <c r="A57" s="234"/>
      <c r="B57" s="207" t="s">
        <v>231</v>
      </c>
      <c r="C57" s="207"/>
      <c r="D57" s="224"/>
      <c r="E57" s="208"/>
    </row>
    <row r="58" spans="1:5">
      <c r="A58" s="239" t="s">
        <v>232</v>
      </c>
      <c r="B58" s="207" t="s">
        <v>233</v>
      </c>
      <c r="C58" s="207"/>
      <c r="D58" s="208"/>
      <c r="E58" s="208"/>
    </row>
    <row r="59" spans="1:5">
      <c r="A59" s="240"/>
      <c r="B59" s="207" t="s">
        <v>234</v>
      </c>
      <c r="C59" s="207"/>
      <c r="D59" s="224"/>
      <c r="E59" s="208"/>
    </row>
    <row r="60" spans="1:5" ht="57">
      <c r="A60" s="232" t="s">
        <v>235</v>
      </c>
      <c r="B60" s="207" t="s">
        <v>236</v>
      </c>
      <c r="C60" s="207" t="s">
        <v>237</v>
      </c>
      <c r="D60" s="208"/>
      <c r="E60" s="208"/>
    </row>
    <row r="61" spans="1:5" ht="20.25" customHeight="1">
      <c r="A61" s="233"/>
      <c r="B61" s="207" t="s">
        <v>238</v>
      </c>
      <c r="C61" s="207"/>
      <c r="D61" s="208"/>
      <c r="E61" s="208"/>
    </row>
    <row r="62" spans="1:5" ht="20.25" customHeight="1">
      <c r="A62" s="233"/>
      <c r="B62" s="207" t="s">
        <v>239</v>
      </c>
      <c r="C62" s="207" t="s">
        <v>240</v>
      </c>
      <c r="D62" s="224"/>
      <c r="E62" s="208"/>
    </row>
    <row r="63" spans="1:5" ht="20.25" customHeight="1">
      <c r="A63" s="234"/>
      <c r="B63" s="207" t="s">
        <v>241</v>
      </c>
      <c r="C63" s="207"/>
      <c r="D63" s="224"/>
      <c r="E63" s="208"/>
    </row>
    <row r="64" spans="1:5"/>
    <row r="65" spans="1:5" s="199" customFormat="1" ht="12">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ht="12">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ht="12">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zoomScale="85" zoomScaleNormal="85" workbookViewId="0">
      <selection activeCell="B7" sqref="B7:K8"/>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260</v>
      </c>
      <c r="B7" s="110">
        <v>49.7</v>
      </c>
      <c r="C7" s="110">
        <v>1</v>
      </c>
      <c r="D7" s="110">
        <v>49.7</v>
      </c>
      <c r="E7" s="164">
        <v>24.15</v>
      </c>
      <c r="F7" s="165">
        <v>-1</v>
      </c>
      <c r="G7" s="166">
        <v>21.93</v>
      </c>
      <c r="H7" s="166">
        <v>21.93</v>
      </c>
      <c r="I7" s="166">
        <v>15.21</v>
      </c>
      <c r="J7" s="167">
        <v>71.7</v>
      </c>
      <c r="K7" s="167">
        <v>61.59</v>
      </c>
      <c r="L7" s="107">
        <f t="shared" ref="L7" si="0">IF($E7=0,"",D7*E7)</f>
        <v>1200.2550000000001</v>
      </c>
      <c r="M7" s="107">
        <f t="shared" ref="M7:M57" si="1">IF($F7=0,"",($F7/$B7)*$D7)</f>
        <v>-1</v>
      </c>
      <c r="N7" s="107">
        <f t="shared" ref="N7:N57" si="2">IF($G7=0,"",$D7*$G7)</f>
        <v>1089.921</v>
      </c>
      <c r="O7" s="108">
        <f>IF($G7=0,"",$N7+M7)</f>
        <v>1088.921</v>
      </c>
      <c r="P7" s="108">
        <f>IF($G7=0,"",$L7-O7)</f>
        <v>111.33400000000006</v>
      </c>
      <c r="Q7" s="108">
        <f t="shared" ref="Q7:Q57" si="3">IF($H7=0,"",$D7*$H7)</f>
        <v>1089.921</v>
      </c>
      <c r="R7" s="108">
        <f>IF($H7=0,"",$Q7+$M7)</f>
        <v>1088.921</v>
      </c>
      <c r="S7" s="108">
        <f>IF($H7=0,"",$O7-$R7)</f>
        <v>0</v>
      </c>
      <c r="T7" s="108">
        <f>IF($I7=0,"",$D7*$I7)</f>
        <v>755.93700000000013</v>
      </c>
      <c r="U7" s="175">
        <f>IF($H7=0,"",$R7-$T7)</f>
        <v>332.98399999999992</v>
      </c>
    </row>
    <row r="8" spans="1:21" ht="13.5" customHeight="1">
      <c r="A8" s="109" t="s">
        <v>261</v>
      </c>
      <c r="B8" s="110">
        <v>59.34</v>
      </c>
      <c r="C8" s="110">
        <v>1</v>
      </c>
      <c r="D8" s="110">
        <v>59.34</v>
      </c>
      <c r="E8" s="164">
        <v>26.51</v>
      </c>
      <c r="F8" s="168">
        <v>-1</v>
      </c>
      <c r="G8" s="166">
        <v>23.83</v>
      </c>
      <c r="H8" s="166">
        <v>23.83</v>
      </c>
      <c r="I8" s="166">
        <v>17.079999999999998</v>
      </c>
      <c r="J8" s="167">
        <v>86.83</v>
      </c>
      <c r="K8" s="167">
        <v>74.12</v>
      </c>
      <c r="L8" s="107">
        <f t="shared" ref="L8:L57" si="4">IF($E8=0,"",D8*E8)</f>
        <v>1573.1034000000002</v>
      </c>
      <c r="M8" s="107">
        <f t="shared" si="1"/>
        <v>-1</v>
      </c>
      <c r="N8" s="107">
        <f t="shared" si="2"/>
        <v>1414.0722000000001</v>
      </c>
      <c r="O8" s="108">
        <f t="shared" ref="O8:O57" si="5">IF($G8=0,"",$N8+M8)</f>
        <v>1413.0722000000001</v>
      </c>
      <c r="P8" s="108">
        <f t="shared" ref="P8:P57" si="6">IF($G8=0,"",$L8-O8)</f>
        <v>160.03120000000013</v>
      </c>
      <c r="Q8" s="108">
        <f t="shared" si="3"/>
        <v>1414.0722000000001</v>
      </c>
      <c r="R8" s="108">
        <f t="shared" ref="R8:R57" si="7">IF($H8=0,"",$Q8+$M8)</f>
        <v>1413.0722000000001</v>
      </c>
      <c r="S8" s="108">
        <f t="shared" ref="S8:S57" si="8">IF($H8=0,"",$O8-$R8)</f>
        <v>0</v>
      </c>
      <c r="T8" s="108">
        <f t="shared" ref="T8:T57" si="9">IF($I8=0,"",$D8*$I8)</f>
        <v>1013.5272</v>
      </c>
      <c r="U8" s="175">
        <f t="shared" ref="U8:U57" si="10">IF($H8=0,"",$R8-$T8)</f>
        <v>399.54500000000007</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2</v>
      </c>
      <c r="D58" s="7">
        <f>SUM(D7:D57)</f>
        <v>109.04</v>
      </c>
      <c r="E58" s="128">
        <f t="shared" ref="E58" si="11">IFERROR(SUMPRODUCT($D$7:$D$57,E7:E57)/$D$58,0)</f>
        <v>25.434321349963316</v>
      </c>
      <c r="F58" s="127">
        <f t="shared" ref="F58" si="12">IFERROR(SUMPRODUCT($D$7:$D$57,F7:F57)/$D$58,0)</f>
        <v>-1</v>
      </c>
      <c r="G58" s="127">
        <f t="shared" ref="G58:I58" si="13">IFERROR(SUMPRODUCT($D$7:$D$57,G7:G57)/$D$58,0)</f>
        <v>22.963987527512838</v>
      </c>
      <c r="H58" s="127">
        <f t="shared" si="13"/>
        <v>22.963987527512838</v>
      </c>
      <c r="I58" s="127">
        <f t="shared" si="13"/>
        <v>16.227661408657372</v>
      </c>
      <c r="J58" s="127">
        <f>IFERROR(SUMPRODUCT($D$7:$D$57,J7:J57)/$D$58,0)</f>
        <v>79.93380594277329</v>
      </c>
      <c r="K58" s="127">
        <f>IFERROR(SUMPRODUCT($D$7:$D$57,K7:K57)/$D$58,0)</f>
        <v>68.408875641966247</v>
      </c>
      <c r="L58" s="102">
        <f>SUM(L7:L57)</f>
        <v>2773.3584000000001</v>
      </c>
      <c r="M58" s="102">
        <f>SUM(M7:M57)</f>
        <v>-2</v>
      </c>
      <c r="N58" s="102">
        <f t="shared" ref="N58:T58" si="14">SUM(N7:N57)</f>
        <v>2503.9931999999999</v>
      </c>
      <c r="O58" s="102">
        <f t="shared" si="14"/>
        <v>2501.9931999999999</v>
      </c>
      <c r="P58" s="102">
        <f t="shared" si="14"/>
        <v>271.36520000000019</v>
      </c>
      <c r="Q58" s="102">
        <f t="shared" si="14"/>
        <v>2503.9931999999999</v>
      </c>
      <c r="R58" s="102">
        <f t="shared" si="14"/>
        <v>2501.9931999999999</v>
      </c>
      <c r="S58" s="102">
        <f t="shared" si="14"/>
        <v>0</v>
      </c>
      <c r="T58" s="102">
        <f t="shared" si="14"/>
        <v>1769.4642000000001</v>
      </c>
      <c r="U58" s="176">
        <f t="shared" ref="U58" si="15">SUM(U7:U57)</f>
        <v>732.529</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0</v>
      </c>
      <c r="E94" s="152">
        <f>IFERROR(SUMPRODUCT($D$63:$D$93,E63:E93)/$D$94,0)</f>
        <v>0</v>
      </c>
      <c r="F94" s="184">
        <f t="shared" ref="F94:I94" si="26">IFERROR(SUMPRODUCT($D$63:$D$93,F63:F93)/$D$94,0)</f>
        <v>0</v>
      </c>
      <c r="G94" s="152">
        <f t="shared" si="26"/>
        <v>0</v>
      </c>
      <c r="H94" s="152">
        <f t="shared" si="26"/>
        <v>0</v>
      </c>
      <c r="I94" s="152">
        <f t="shared" si="26"/>
        <v>0</v>
      </c>
      <c r="J94" s="13"/>
      <c r="K94" s="119"/>
      <c r="L94" s="153">
        <f>SUM(L63:L93)</f>
        <v>0</v>
      </c>
      <c r="M94" s="153">
        <f t="shared" ref="M94:T94" si="27">SUM(M63:M93)</f>
        <v>0</v>
      </c>
      <c r="N94" s="153">
        <f t="shared" si="27"/>
        <v>0</v>
      </c>
      <c r="O94" s="153">
        <f t="shared" si="27"/>
        <v>0</v>
      </c>
      <c r="P94" s="153">
        <f t="shared" si="27"/>
        <v>0</v>
      </c>
      <c r="Q94" s="153">
        <f t="shared" si="27"/>
        <v>0</v>
      </c>
      <c r="R94" s="153">
        <f t="shared" si="27"/>
        <v>0</v>
      </c>
      <c r="S94" s="153">
        <f t="shared" si="27"/>
        <v>0</v>
      </c>
      <c r="T94" s="153">
        <f t="shared" si="27"/>
        <v>0</v>
      </c>
      <c r="U94" s="179">
        <f t="shared" ref="U94" si="28">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109.04</v>
      </c>
      <c r="E96" s="155" t="s">
        <v>22</v>
      </c>
      <c r="F96" s="155" t="s">
        <v>22</v>
      </c>
      <c r="G96" s="155" t="s">
        <v>22</v>
      </c>
      <c r="H96" s="155" t="s">
        <v>22</v>
      </c>
      <c r="I96" s="155" t="s">
        <v>22</v>
      </c>
      <c r="J96" s="122"/>
      <c r="K96" s="123"/>
      <c r="L96" s="156">
        <f>L58+L94</f>
        <v>2773.3584000000001</v>
      </c>
      <c r="M96" s="156">
        <f t="shared" ref="M96:T96" si="29">M58+M94</f>
        <v>-2</v>
      </c>
      <c r="N96" s="156">
        <f t="shared" si="29"/>
        <v>2503.9931999999999</v>
      </c>
      <c r="O96" s="156">
        <f t="shared" si="29"/>
        <v>2501.9931999999999</v>
      </c>
      <c r="P96" s="156">
        <f t="shared" si="29"/>
        <v>271.36520000000019</v>
      </c>
      <c r="Q96" s="156">
        <f t="shared" si="29"/>
        <v>2503.9931999999999</v>
      </c>
      <c r="R96" s="156">
        <f t="shared" si="29"/>
        <v>2501.9931999999999</v>
      </c>
      <c r="S96" s="156">
        <f t="shared" ref="S96" si="30">S58+S94</f>
        <v>0</v>
      </c>
      <c r="T96" s="156">
        <f t="shared" si="29"/>
        <v>1769.4642000000001</v>
      </c>
      <c r="U96" s="181">
        <f>U58+U94</f>
        <v>732.529</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sqref="A1:T1"/>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7.399999999999999">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2"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7"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21" zoomScale="68" zoomScaleNormal="68" workbookViewId="0">
      <selection activeCell="B1" sqref="B1:M1"/>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2.7733584000000002</v>
      </c>
      <c r="D8" s="66"/>
      <c r="E8" s="54"/>
      <c r="F8" s="26"/>
      <c r="G8" s="54"/>
      <c r="H8" s="24" t="s">
        <v>69</v>
      </c>
      <c r="I8" s="25">
        <f>'Part L Outputs'!L94/1000</f>
        <v>0</v>
      </c>
      <c r="J8" s="66"/>
      <c r="K8" s="81"/>
      <c r="L8" s="81"/>
      <c r="M8" s="90"/>
    </row>
    <row r="9" spans="1:13" s="27" customFormat="1" ht="45" customHeight="1">
      <c r="B9" s="24" t="s">
        <v>70</v>
      </c>
      <c r="C9" s="25">
        <f>'Part L Outputs'!O58/1000</f>
        <v>2.5019931999999998</v>
      </c>
      <c r="D9" s="66"/>
      <c r="E9" s="54"/>
      <c r="F9" s="26"/>
      <c r="G9" s="54"/>
      <c r="H9" s="24" t="s">
        <v>70</v>
      </c>
      <c r="I9" s="25">
        <f>'Part L Outputs'!O94/1000</f>
        <v>0</v>
      </c>
      <c r="J9" s="66"/>
      <c r="K9" s="81"/>
      <c r="L9" s="81"/>
      <c r="M9" s="90"/>
    </row>
    <row r="10" spans="1:13" s="27" customFormat="1" ht="45" customHeight="1">
      <c r="B10" s="24" t="s">
        <v>71</v>
      </c>
      <c r="C10" s="25">
        <f>'Part L Outputs'!R58/1000</f>
        <v>2.5019931999999998</v>
      </c>
      <c r="D10" s="66"/>
      <c r="E10" s="54"/>
      <c r="F10" s="26"/>
      <c r="G10" s="54"/>
      <c r="H10" s="24" t="s">
        <v>71</v>
      </c>
      <c r="I10" s="25">
        <f>'Part L Outputs'!R94/1000</f>
        <v>0</v>
      </c>
      <c r="J10" s="66"/>
      <c r="K10" s="81"/>
      <c r="L10" s="81"/>
      <c r="M10" s="90"/>
    </row>
    <row r="11" spans="1:13" s="27" customFormat="1" ht="45" customHeight="1">
      <c r="B11" s="24" t="s">
        <v>72</v>
      </c>
      <c r="C11" s="25">
        <f>'Part L Outputs'!T58/1000</f>
        <v>1.7694642</v>
      </c>
      <c r="D11" s="66"/>
      <c r="E11" s="185"/>
      <c r="F11" s="26"/>
      <c r="G11" s="54"/>
      <c r="H11" s="24" t="s">
        <v>72</v>
      </c>
      <c r="I11" s="25">
        <f>'Part L Outputs'!T94/1000</f>
        <v>0</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0.27136520000000042</v>
      </c>
      <c r="D18" s="31">
        <f>IFERROR(C18/C8,0)</f>
        <v>9.784714445850215E-2</v>
      </c>
      <c r="E18" s="28"/>
      <c r="F18" s="29"/>
      <c r="G18" s="28"/>
      <c r="H18" s="24" t="s">
        <v>79</v>
      </c>
      <c r="I18" s="25">
        <f>I8-I9</f>
        <v>0</v>
      </c>
      <c r="J18" s="31">
        <f>IFERROR(I18/I8,0)</f>
        <v>0</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0.73252899999999976</v>
      </c>
      <c r="D20" s="31">
        <f>IFERROR(C20/C8,0)</f>
        <v>0.26413066554975356</v>
      </c>
      <c r="E20" s="28"/>
      <c r="F20" s="29"/>
      <c r="G20" s="28"/>
      <c r="H20" s="24" t="s">
        <v>81</v>
      </c>
      <c r="I20" s="25">
        <f>I10-I11</f>
        <v>0</v>
      </c>
      <c r="J20" s="31">
        <f>IFERROR(I20/I8,0)</f>
        <v>0</v>
      </c>
      <c r="K20" s="28"/>
      <c r="L20" s="28"/>
      <c r="M20" s="91"/>
    </row>
    <row r="21" spans="2:13" s="30" customFormat="1" ht="45" customHeight="1">
      <c r="B21" s="32" t="s">
        <v>82</v>
      </c>
      <c r="C21" s="33">
        <f>C8-C11</f>
        <v>1.0038942000000002</v>
      </c>
      <c r="D21" s="34">
        <f>IFERROR(C21/C8,0)</f>
        <v>0.36197781000825574</v>
      </c>
      <c r="E21" s="28"/>
      <c r="F21" s="29"/>
      <c r="G21" s="28"/>
      <c r="H21" s="32" t="s">
        <v>83</v>
      </c>
      <c r="I21" s="33">
        <f>I8-I11</f>
        <v>0</v>
      </c>
      <c r="J21" s="34">
        <f>IFERROR(I21/I8,0)</f>
        <v>0</v>
      </c>
      <c r="K21" s="92"/>
      <c r="L21" s="28"/>
      <c r="M21" s="91"/>
    </row>
    <row r="22" spans="2:13" s="30" customFormat="1" ht="45" customHeight="1">
      <c r="B22" s="24" t="s">
        <v>84</v>
      </c>
      <c r="C22" s="25">
        <f>(C8-C21)</f>
        <v>1.7694642</v>
      </c>
      <c r="D22" s="35" t="s">
        <v>22</v>
      </c>
      <c r="E22" s="28"/>
      <c r="F22" s="29"/>
      <c r="G22" s="28"/>
      <c r="H22" s="24" t="s">
        <v>84</v>
      </c>
      <c r="I22" s="25">
        <f>(I8-I21)</f>
        <v>0</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53.083925999999998</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5042.9729699999998</v>
      </c>
      <c r="D25" s="35"/>
      <c r="E25" s="28"/>
      <c r="F25" s="29"/>
      <c r="G25" s="28"/>
      <c r="H25" s="32" t="s">
        <v>87</v>
      </c>
      <c r="I25" s="36">
        <f>IFERROR(IF('Development Information'!$D$10=0,I22*95*30,I22*'Development Information'!$D$10*30),"")</f>
        <v>0</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01" t="s">
        <v>89</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2.7733584000000002</v>
      </c>
      <c r="D61" s="41"/>
      <c r="E61" s="42"/>
      <c r="F61" s="56">
        <f>$C$61</f>
        <v>2.7733584000000002</v>
      </c>
      <c r="G61" s="56"/>
      <c r="H61" s="48" t="s">
        <v>97</v>
      </c>
      <c r="I61" s="49">
        <f>IFERROR('Part L Outputs'!J58,"")</f>
        <v>79.93380594277329</v>
      </c>
      <c r="J61" s="49">
        <f>IFERROR('Part L Outputs'!K58,"")</f>
        <v>68.408875641966247</v>
      </c>
      <c r="K61" s="44">
        <f>IFERROR(1-J61/I61,"")</f>
        <v>0.14418092776738345</v>
      </c>
      <c r="L61" s="55"/>
      <c r="M61" s="91"/>
    </row>
    <row r="62" spans="1:13" s="30" customFormat="1" ht="40.200000000000003" customHeight="1">
      <c r="B62" s="43" t="s">
        <v>98</v>
      </c>
      <c r="C62" s="40">
        <f>'Part L Outputs'!O96/1000</f>
        <v>2.5019931999999998</v>
      </c>
      <c r="D62" s="40">
        <f>C61-C62</f>
        <v>0.27136520000000042</v>
      </c>
      <c r="E62" s="44">
        <f>IFERROR(D62/C61,0)</f>
        <v>9.784714445850215E-2</v>
      </c>
      <c r="F62" s="56">
        <f>$C$61</f>
        <v>2.7733584000000002</v>
      </c>
      <c r="G62" s="56"/>
      <c r="H62" s="28"/>
      <c r="I62" s="73"/>
      <c r="J62" s="73"/>
      <c r="K62" s="28"/>
      <c r="L62" s="55"/>
      <c r="M62" s="91"/>
    </row>
    <row r="63" spans="1:13" s="30" customFormat="1" ht="40.200000000000003" customHeight="1">
      <c r="B63" s="43" t="s">
        <v>99</v>
      </c>
      <c r="C63" s="40">
        <f>'Part L Outputs'!R96/1000</f>
        <v>2.5019931999999998</v>
      </c>
      <c r="D63" s="40">
        <f>C62-C63</f>
        <v>0</v>
      </c>
      <c r="E63" s="44">
        <f>IFERROR(D63/C61,0)</f>
        <v>0</v>
      </c>
      <c r="F63" s="56">
        <f>$C$61</f>
        <v>2.7733584000000002</v>
      </c>
      <c r="G63" s="56"/>
      <c r="H63" s="28"/>
      <c r="I63" s="73"/>
      <c r="J63" s="73"/>
      <c r="K63" s="28"/>
      <c r="L63" s="55"/>
      <c r="M63" s="91"/>
    </row>
    <row r="64" spans="1:13" s="30" customFormat="1" ht="64.8">
      <c r="B64" s="43" t="s">
        <v>100</v>
      </c>
      <c r="C64" s="40">
        <f>'Part L Outputs'!T96/1000</f>
        <v>1.7694642</v>
      </c>
      <c r="D64" s="40">
        <f>C63-C64</f>
        <v>0.73252899999999976</v>
      </c>
      <c r="E64" s="44">
        <f>IFERROR(D64/C61,0)</f>
        <v>0.26413066554975356</v>
      </c>
      <c r="F64" s="56">
        <f>$C$61</f>
        <v>2.7733584000000002</v>
      </c>
      <c r="G64" s="56"/>
      <c r="H64" s="71"/>
      <c r="I64" s="71" t="s">
        <v>258</v>
      </c>
      <c r="J64" s="71" t="s">
        <v>158</v>
      </c>
      <c r="K64" s="28"/>
      <c r="L64" s="55"/>
      <c r="M64" s="91"/>
    </row>
    <row r="65" spans="1:14" s="30" customFormat="1" ht="40.200000000000003" customHeight="1">
      <c r="B65" s="43" t="s">
        <v>101</v>
      </c>
      <c r="C65" s="45" t="s">
        <v>22</v>
      </c>
      <c r="D65" s="40">
        <f>SUM(D62:D64)</f>
        <v>1.0038942000000002</v>
      </c>
      <c r="E65" s="44">
        <f>IFERROR(D65/C61,0)</f>
        <v>0.36197781000825574</v>
      </c>
      <c r="F65" s="56">
        <f>$C$61</f>
        <v>2.7733584000000002</v>
      </c>
      <c r="G65" s="56"/>
      <c r="H65" s="48" t="s">
        <v>102</v>
      </c>
      <c r="I65" s="67"/>
      <c r="J65" s="67"/>
      <c r="K65" s="28"/>
      <c r="L65" s="55"/>
      <c r="M65" s="91"/>
    </row>
    <row r="66" spans="1:14" s="30" customFormat="1" ht="40.200000000000003" customHeight="1">
      <c r="B66" s="39"/>
      <c r="C66" s="45" t="s">
        <v>22</v>
      </c>
      <c r="D66" s="46" t="s">
        <v>103</v>
      </c>
      <c r="E66" s="44" t="s">
        <v>22</v>
      </c>
      <c r="F66" s="53"/>
      <c r="G66" s="53"/>
      <c r="H66" s="48" t="s">
        <v>104</v>
      </c>
      <c r="I66" s="67"/>
      <c r="J66" s="67"/>
      <c r="K66" s="28"/>
      <c r="L66" s="55"/>
      <c r="M66" s="91"/>
    </row>
    <row r="67" spans="1:14" s="30" customFormat="1" ht="40.200000000000003" customHeight="1">
      <c r="B67" s="39" t="s">
        <v>105</v>
      </c>
      <c r="C67" s="45" t="s">
        <v>22</v>
      </c>
      <c r="D67" s="47">
        <f>C24+I24</f>
        <v>53.083925999999998</v>
      </c>
      <c r="E67" s="44" t="s">
        <v>22</v>
      </c>
      <c r="F67" s="53"/>
      <c r="G67" s="53"/>
      <c r="H67" s="28"/>
      <c r="I67" s="28"/>
      <c r="J67" s="28"/>
      <c r="K67" s="28"/>
      <c r="L67" s="55"/>
      <c r="M67" s="91"/>
    </row>
    <row r="68" spans="1:14" s="28" customFormat="1" ht="15">
      <c r="C68" s="73"/>
      <c r="D68" s="73"/>
      <c r="L68" s="55"/>
      <c r="M68" s="29"/>
    </row>
    <row r="69" spans="1:14" ht="24.6">
      <c r="A69" s="57"/>
      <c r="B69" s="301" t="s">
        <v>106</v>
      </c>
      <c r="C69" s="301"/>
      <c r="D69" s="301"/>
      <c r="E69" s="301"/>
      <c r="F69" s="301"/>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0" t="s">
        <v>108</v>
      </c>
      <c r="H71" s="300"/>
      <c r="I71" s="304" t="s">
        <v>109</v>
      </c>
      <c r="J71" s="313"/>
      <c r="K71" s="314"/>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08" t="str">
        <f>IF('EUI &amp; space heating demand'!B13="","",CONCATENATE('EUI &amp; space heating demand'!R13," &amp; ",'EUI &amp; space heating demand'!S13))</f>
        <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2.7733584000000002</v>
      </c>
      <c r="E7" s="135">
        <f t="shared" ref="E7:E12" si="0">D7*0.65</f>
        <v>1.8026829600000003</v>
      </c>
    </row>
    <row r="8" spans="1:5">
      <c r="A8" s="134" t="s">
        <v>98</v>
      </c>
      <c r="B8" s="136">
        <f>'GLA Summary Tables'!C9</f>
        <v>2.5019931999999998</v>
      </c>
      <c r="C8" s="136">
        <f>IF(B8&lt;0,IF('GLA Summary Tables'!C18&lt;0,0,'GLA Summary Tables'!C18)+B8,IF('GLA Summary Tables'!C18&lt;0,0,'GLA Summary Tables'!C18))</f>
        <v>0.27136520000000042</v>
      </c>
      <c r="D8" s="135">
        <f>'GLA Summary Tables'!C$8</f>
        <v>2.7733584000000002</v>
      </c>
      <c r="E8" s="135">
        <f t="shared" si="0"/>
        <v>1.8026829600000003</v>
      </c>
    </row>
    <row r="9" spans="1:5">
      <c r="A9" s="134" t="s">
        <v>112</v>
      </c>
      <c r="B9" s="136">
        <f>'GLA Summary Tables'!C10</f>
        <v>2.5019931999999998</v>
      </c>
      <c r="C9" s="136">
        <f>IF(B9&lt;0,IF('GLA Summary Tables'!C19&lt;0,0,'GLA Summary Tables'!C19)+B9,IF('GLA Summary Tables'!C19&lt;0,0,'GLA Summary Tables'!C19))</f>
        <v>0</v>
      </c>
      <c r="D9" s="135">
        <f>'GLA Summary Tables'!C$8</f>
        <v>2.7733584000000002</v>
      </c>
      <c r="E9" s="135">
        <f t="shared" si="0"/>
        <v>1.8026829600000003</v>
      </c>
    </row>
    <row r="10" spans="1:5">
      <c r="A10" s="134" t="s">
        <v>113</v>
      </c>
      <c r="B10" s="136">
        <f>'GLA Summary Tables'!C11</f>
        <v>1.7694642</v>
      </c>
      <c r="C10" s="136">
        <f>IF(B10&lt;0,IF('GLA Summary Tables'!C20&lt;0,0,'GLA Summary Tables'!C20)+B10,IF('GLA Summary Tables'!C20&lt;0,0,'GLA Summary Tables'!C20))</f>
        <v>0.73252899999999976</v>
      </c>
      <c r="D10" s="135">
        <f>'GLA Summary Tables'!C$8</f>
        <v>2.7733584000000002</v>
      </c>
      <c r="E10" s="135">
        <f t="shared" si="0"/>
        <v>1.8026829600000003</v>
      </c>
    </row>
    <row r="11" spans="1:5">
      <c r="A11" s="134" t="s">
        <v>114</v>
      </c>
      <c r="B11" s="136">
        <v>0</v>
      </c>
      <c r="C11" s="136">
        <f>'GLA Summary Tables'!C22</f>
        <v>1.7694642</v>
      </c>
      <c r="D11" s="135">
        <f>'GLA Summary Tables'!C$8</f>
        <v>2.7733584000000002</v>
      </c>
      <c r="E11" s="135">
        <f t="shared" si="0"/>
        <v>1.8026829600000003</v>
      </c>
    </row>
    <row r="12" spans="1:5">
      <c r="A12" s="134"/>
      <c r="B12" s="133"/>
      <c r="C12" s="133"/>
      <c r="D12" s="135">
        <f>'GLA Summary Tables'!C$8</f>
        <v>2.7733584000000002</v>
      </c>
      <c r="E12" s="135">
        <f t="shared" si="0"/>
        <v>1.8026829600000003</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3ad6c9-ae49-4aa2-9c7f-e4bbd5751224">
      <Terms xmlns="http://schemas.microsoft.com/office/infopath/2007/PartnerControls"/>
    </lcf76f155ced4ddcb4097134ff3c332f>
    <TaxCatchAll xmlns="a985a2e7-d1b8-426c-8eb0-37a40dc484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73AF57DF34E4989B00C4DF0CFCDC6" ma:contentTypeVersion="18" ma:contentTypeDescription="Create a new document." ma:contentTypeScope="" ma:versionID="04abcdf2216b012a07f023b84e1d6941">
  <xsd:schema xmlns:xsd="http://www.w3.org/2001/XMLSchema" xmlns:xs="http://www.w3.org/2001/XMLSchema" xmlns:p="http://schemas.microsoft.com/office/2006/metadata/properties" xmlns:ns2="793ad6c9-ae49-4aa2-9c7f-e4bbd5751224" xmlns:ns3="a985a2e7-d1b8-426c-8eb0-37a40dc48443" targetNamespace="http://schemas.microsoft.com/office/2006/metadata/properties" ma:root="true" ma:fieldsID="36e164f0dcf891db552e3dd4abd10918" ns2:_="" ns3:_="">
    <xsd:import namespace="793ad6c9-ae49-4aa2-9c7f-e4bbd5751224"/>
    <xsd:import namespace="a985a2e7-d1b8-426c-8eb0-37a40dc484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3ad6c9-ae49-4aa2-9c7f-e4bbd5751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6122ad4-6cc6-4e2b-9877-ca3cc0cb9b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85a2e7-d1b8-426c-8eb0-37a40dc4844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abd5fad-ab4d-44ce-9c2e-f7dd314cda93}" ma:internalName="TaxCatchAll" ma:showField="CatchAllData" ma:web="a985a2e7-d1b8-426c-8eb0-37a40dc484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 ds:uri="793ad6c9-ae49-4aa2-9c7f-e4bbd5751224"/>
    <ds:schemaRef ds:uri="a985a2e7-d1b8-426c-8eb0-37a40dc48443"/>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85C9B617-8953-4E6A-8375-F2D4A11AC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3ad6c9-ae49-4aa2-9c7f-e4bbd5751224"/>
    <ds:schemaRef ds:uri="a985a2e7-d1b8-426c-8eb0-37a40dc48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2024-07-05T09:58:21Z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